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7F9519C0-088A-460C-AB95-8F20B58F312D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AB18" i="2" l="1"/>
  <c r="H7" i="3"/>
  <c r="H8" i="3"/>
  <c r="H9" i="3"/>
  <c r="H10" i="3"/>
  <c r="H11" i="3"/>
  <c r="H12" i="3"/>
  <c r="H13" i="3"/>
  <c r="H14" i="3"/>
  <c r="H15" i="3"/>
  <c r="H16" i="3"/>
  <c r="H17" i="3"/>
  <c r="H18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H6" i="3"/>
  <c r="A6" i="4" l="1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C18" i="2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T14" i="2"/>
  <c r="AU14" i="2" s="1"/>
  <c r="AV14" i="2" s="1"/>
  <c r="E14" i="4" s="1"/>
  <c r="AB39" i="2"/>
  <c r="AC39" i="2" s="1"/>
  <c r="AD39" i="2" s="1"/>
  <c r="AN39" i="2"/>
  <c r="AO39" i="2" s="1"/>
  <c r="AP39" i="2" s="1"/>
  <c r="AK39" i="2"/>
  <c r="AL39" i="2" s="1"/>
  <c r="AM39" i="2" s="1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F39" i="2" s="1"/>
  <c r="AG39" i="2" s="1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U35" i="2" s="1"/>
  <c r="AV35" i="2" s="1"/>
  <c r="AT19" i="2"/>
  <c r="AT15" i="2"/>
  <c r="AU15" i="2" s="1"/>
  <c r="AV15" i="2" s="1"/>
  <c r="E15" i="4" s="1"/>
  <c r="AT37" i="2"/>
  <c r="AU37" i="2" s="1"/>
  <c r="AV37" i="2" s="1"/>
  <c r="AT33" i="2"/>
  <c r="AU33" i="2" s="1"/>
  <c r="AV33" i="2" s="1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<sst xmlns="http://schemas.openxmlformats.org/spreadsheetml/2006/main" count="1215" uniqueCount="624">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</sst>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1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41" fontId="37" fillId="0" borderId="1" xfId="2" applyFont="1" applyFill="1" applyBorder="1" applyAlignment="1" applyProtection="1"/>
    <xf numFmtId="41" fontId="38" fillId="0" borderId="1" xfId="2" applyFont="1" applyFill="1" applyBorder="1" applyAlignment="1">
      <alignment horizontal="center"/>
    </xf>
    <xf numFmtId="41" fontId="38" fillId="0" borderId="1" xfId="2" applyFont="1" applyFill="1" applyBorder="1" applyAlignment="1" applyProtection="1">
      <alignment horizontal="left"/>
    </xf>
    <xf numFmtId="0" fontId="39" fillId="0" borderId="1" xfId="0" applyFont="1" applyBorder="1"/>
    <xf numFmtId="41" fontId="40" fillId="0" borderId="1" xfId="2" applyFont="1" applyFill="1" applyBorder="1" applyAlignment="1"/>
    <xf numFmtId="173" fontId="39" fillId="0" borderId="1" xfId="1" applyNumberFormat="1" applyFont="1" applyFill="1" applyBorder="1" applyAlignment="1" applyProtection="1">
      <alignment horizontal="right" vertical="center"/>
    </xf>
    <xf numFmtId="171" fontId="39" fillId="0" borderId="1" xfId="1" applyNumberFormat="1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8" fillId="0" borderId="1" xfId="2" applyFont="1" applyFill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zoomScale="85" zoomScaleNormal="85" workbookViewId="0">
      <selection activeCell="B6" sqref="B6:B18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28" t="s">
        <v>0</v>
      </c>
      <c r="B1" s="128"/>
      <c r="C1" s="128"/>
      <c r="D1" s="84" t="s">
        <v>1</v>
      </c>
      <c r="E1" s="85">
        <v>44743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 x14ac:dyDescent="0.25">
      <c r="A2" s="129"/>
      <c r="B2" s="130"/>
      <c r="C2" s="129"/>
      <c r="D2" s="130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 x14ac:dyDescent="0.25">
      <c r="A3" s="133" t="s">
        <v>3</v>
      </c>
      <c r="B3" s="133" t="s">
        <v>4</v>
      </c>
      <c r="C3" s="133" t="s">
        <v>5</v>
      </c>
      <c r="D3" s="131" t="s">
        <v>6</v>
      </c>
      <c r="E3" s="131"/>
      <c r="F3" s="131"/>
      <c r="G3" s="131"/>
      <c r="H3" s="131"/>
      <c r="I3" s="131"/>
      <c r="J3" s="132" t="s">
        <v>7</v>
      </c>
      <c r="K3" s="132"/>
      <c r="L3" s="132"/>
      <c r="M3" s="132"/>
      <c r="N3" s="132"/>
      <c r="O3" s="132"/>
      <c r="P3" s="131" t="s">
        <v>6</v>
      </c>
      <c r="Q3" s="131"/>
      <c r="R3" s="131"/>
      <c r="S3" s="131"/>
      <c r="T3" s="132" t="s">
        <v>7</v>
      </c>
      <c r="U3" s="132"/>
      <c r="V3" s="132"/>
      <c r="W3" s="132"/>
      <c r="X3" s="135" t="s">
        <v>8</v>
      </c>
      <c r="Y3" s="135"/>
      <c r="Z3" s="135"/>
    </row>
    <row r="4" spans="1:28" s="81" customFormat="1" ht="18" customHeight="1" x14ac:dyDescent="0.25">
      <c r="A4" s="133"/>
      <c r="B4" s="133"/>
      <c r="C4" s="133"/>
      <c r="D4" s="131" t="s">
        <v>9</v>
      </c>
      <c r="E4" s="131"/>
      <c r="F4" s="131"/>
      <c r="G4" s="131"/>
      <c r="H4" s="131"/>
      <c r="I4" s="136" t="s">
        <v>10</v>
      </c>
      <c r="J4" s="132" t="s">
        <v>9</v>
      </c>
      <c r="K4" s="132"/>
      <c r="L4" s="132"/>
      <c r="M4" s="132"/>
      <c r="N4" s="132"/>
      <c r="O4" s="137" t="s">
        <v>10</v>
      </c>
      <c r="P4" s="136" t="s">
        <v>11</v>
      </c>
      <c r="Q4" s="131" t="s">
        <v>12</v>
      </c>
      <c r="R4" s="131"/>
      <c r="S4" s="131"/>
      <c r="T4" s="137" t="s">
        <v>11</v>
      </c>
      <c r="U4" s="132" t="s">
        <v>12</v>
      </c>
      <c r="V4" s="132"/>
      <c r="W4" s="132"/>
      <c r="X4" s="135"/>
      <c r="Y4" s="135"/>
      <c r="Z4" s="135"/>
    </row>
    <row r="5" spans="1:28" s="81" customFormat="1" ht="18" customHeight="1" x14ac:dyDescent="0.25">
      <c r="A5" s="133"/>
      <c r="B5" s="133"/>
      <c r="C5" s="133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36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37"/>
      <c r="P5" s="136" t="s">
        <v>11</v>
      </c>
      <c r="Q5" s="88" t="s">
        <v>13</v>
      </c>
      <c r="R5" s="88" t="s">
        <v>14</v>
      </c>
      <c r="S5" s="88" t="s">
        <v>15</v>
      </c>
      <c r="T5" s="137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 x14ac:dyDescent="0.25">
      <c r="A6" s="8">
        <v>1</v>
      </c>
      <c r="B6" s="9" t="s">
        <v>427</v>
      </c>
      <c r="C6" s="121" t="s">
        <v>611</v>
      </c>
      <c r="D6" s="118">
        <v>12111</v>
      </c>
      <c r="E6" s="119">
        <v>11061</v>
      </c>
      <c r="F6" s="120">
        <v>12211</v>
      </c>
      <c r="G6" s="120">
        <v>10069</v>
      </c>
      <c r="H6" s="120">
        <v>10665</v>
      </c>
      <c r="I6" s="122">
        <v>8238</v>
      </c>
      <c r="J6" s="123">
        <v>0</v>
      </c>
      <c r="K6" s="123">
        <v>0</v>
      </c>
      <c r="L6" s="123">
        <v>0</v>
      </c>
      <c r="M6" s="123">
        <v>0</v>
      </c>
      <c r="N6" s="123">
        <v>4</v>
      </c>
      <c r="O6" s="124">
        <v>0</v>
      </c>
      <c r="P6" s="95">
        <f t="shared" ref="P6:P39" si="0">IF(ISERROR(AVERAGE(D6:H6)),0,AVERAGE(D6:H6))</f>
        <v>11223.4</v>
      </c>
      <c r="Q6" s="97">
        <f t="shared" ref="Q6:Q39" si="1">IF(ISERROR(((I6-P6)/P6)*100),0,((I6-P6)/P6)*100)</f>
        <v>-26.599782597073968</v>
      </c>
      <c r="R6" s="98">
        <f t="shared" ref="R6:R39" si="2">IF(Q6="","",IF(Q6&gt;=5,3,IF(Q6&lt;-5,1,2)))</f>
        <v>1</v>
      </c>
      <c r="S6" s="98" t="str">
        <f t="shared" ref="S6:S39" si="3">IF(R6="","",IF(R6=3,"AMAN",IF(R6=1,"RENTAN","WASPADA")))</f>
        <v>RENTAN</v>
      </c>
      <c r="T6" s="95">
        <f>(IF(ISERROR(AVERAGE(J6:N6)),0,AVERAGE(J6:N6)))+0.00001</f>
        <v>0.80001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4</v>
      </c>
      <c r="Y6" s="98" t="str">
        <f>IF(X6="","",IF(X6&lt;=3,"RENTAN",IF(X6&gt;5,"AMAN","WASPADA")))</f>
        <v>WASPADA</v>
      </c>
      <c r="Z6" s="98" t="str">
        <f t="shared" ref="Z6:Z39" si="7">IF(Y6="","",IF(Y6="AMAN","3",IF(Y6="RENTAN","1","2")))</f>
        <v>2</v>
      </c>
      <c r="AA6" s="99"/>
    </row>
    <row r="7" spans="1:28" x14ac:dyDescent="0.25">
      <c r="A7" s="8">
        <v>2</v>
      </c>
      <c r="B7" s="9" t="s">
        <v>427</v>
      </c>
      <c r="C7" s="121" t="s">
        <v>612</v>
      </c>
      <c r="D7" s="118">
        <v>33</v>
      </c>
      <c r="E7" s="119">
        <v>119.6</v>
      </c>
      <c r="F7" s="120">
        <v>51</v>
      </c>
      <c r="G7" s="120">
        <v>107</v>
      </c>
      <c r="H7" s="120">
        <v>13</v>
      </c>
      <c r="I7" s="122">
        <v>74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4">
        <v>0</v>
      </c>
      <c r="P7" s="95">
        <f t="shared" si="0"/>
        <v>64.72</v>
      </c>
      <c r="Q7" s="97">
        <f t="shared" si="1"/>
        <v>14.338689740420275</v>
      </c>
      <c r="R7" s="98">
        <f t="shared" si="2"/>
        <v>3</v>
      </c>
      <c r="S7" s="98" t="str">
        <f t="shared" si="3"/>
        <v>AMAN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6</v>
      </c>
      <c r="Y7" s="98" t="str">
        <f t="shared" ref="Y7:Y18" si="10">IF(X7="","",IF(X7&lt;=3,"RENTAN",IF(X7&gt;5,"AMAN","WASPADA")))</f>
        <v>AMAN</v>
      </c>
      <c r="Z7" s="98" t="str">
        <f t="shared" si="7"/>
        <v>3</v>
      </c>
      <c r="AA7" s="99"/>
    </row>
    <row r="8" spans="1:28" x14ac:dyDescent="0.25">
      <c r="A8" s="8">
        <v>3</v>
      </c>
      <c r="B8" s="9" t="s">
        <v>427</v>
      </c>
      <c r="C8" s="121" t="s">
        <v>613</v>
      </c>
      <c r="D8" s="118">
        <v>0</v>
      </c>
      <c r="E8" s="119">
        <v>0</v>
      </c>
      <c r="F8" s="120">
        <v>0</v>
      </c>
      <c r="G8" s="120">
        <v>0</v>
      </c>
      <c r="H8" s="120">
        <v>0</v>
      </c>
      <c r="I8" s="122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1.0000000000000001E-5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 x14ac:dyDescent="0.25">
      <c r="A9" s="8">
        <v>4</v>
      </c>
      <c r="B9" s="9" t="s">
        <v>427</v>
      </c>
      <c r="C9" s="121" t="s">
        <v>614</v>
      </c>
      <c r="D9" s="118">
        <v>67</v>
      </c>
      <c r="E9" s="119">
        <v>151.6</v>
      </c>
      <c r="F9" s="120">
        <v>637</v>
      </c>
      <c r="G9" s="120">
        <v>128</v>
      </c>
      <c r="H9" s="120">
        <v>32</v>
      </c>
      <c r="I9" s="122">
        <v>42</v>
      </c>
      <c r="J9" s="123">
        <v>0</v>
      </c>
      <c r="K9" s="123">
        <v>0</v>
      </c>
      <c r="L9" s="123">
        <v>0</v>
      </c>
      <c r="M9" s="123">
        <v>0</v>
      </c>
      <c r="N9" s="123">
        <v>5</v>
      </c>
      <c r="O9" s="124">
        <v>0</v>
      </c>
      <c r="P9" s="95">
        <f t="shared" si="0"/>
        <v>203.12</v>
      </c>
      <c r="Q9" s="97">
        <f t="shared" si="1"/>
        <v>-79.322567940133908</v>
      </c>
      <c r="R9" s="98">
        <f t="shared" si="2"/>
        <v>1</v>
      </c>
      <c r="S9" s="98" t="str">
        <f t="shared" si="3"/>
        <v>RENTAN</v>
      </c>
      <c r="T9" s="95">
        <f t="shared" si="8"/>
        <v>1.0000100000000001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4</v>
      </c>
      <c r="Y9" s="98" t="str">
        <f t="shared" si="10"/>
        <v>WASPADA</v>
      </c>
      <c r="Z9" s="98" t="str">
        <f t="shared" si="7"/>
        <v>2</v>
      </c>
      <c r="AA9" s="99"/>
    </row>
    <row r="10" spans="1:28" x14ac:dyDescent="0.25">
      <c r="A10" s="8">
        <v>5</v>
      </c>
      <c r="B10" s="9" t="s">
        <v>427</v>
      </c>
      <c r="C10" s="121" t="s">
        <v>615</v>
      </c>
      <c r="D10" s="118">
        <v>2557</v>
      </c>
      <c r="E10" s="119">
        <v>3486</v>
      </c>
      <c r="F10" s="120">
        <v>2039</v>
      </c>
      <c r="G10" s="120">
        <v>1724</v>
      </c>
      <c r="H10" s="120">
        <v>2863</v>
      </c>
      <c r="I10" s="122">
        <v>1085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4">
        <v>0</v>
      </c>
      <c r="P10" s="95">
        <f t="shared" si="0"/>
        <v>2533.8000000000002</v>
      </c>
      <c r="Q10" s="97">
        <f t="shared" si="1"/>
        <v>-57.178940721446047</v>
      </c>
      <c r="R10" s="98">
        <f t="shared" si="2"/>
        <v>1</v>
      </c>
      <c r="S10" s="98" t="str">
        <f t="shared" si="3"/>
        <v>RENTAN</v>
      </c>
      <c r="T10" s="95">
        <f t="shared" si="8"/>
        <v>1.0000000000000001E-5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 x14ac:dyDescent="0.25">
      <c r="A11" s="8">
        <v>6</v>
      </c>
      <c r="B11" s="9" t="s">
        <v>427</v>
      </c>
      <c r="C11" s="121" t="s">
        <v>616</v>
      </c>
      <c r="D11" s="118">
        <v>1711</v>
      </c>
      <c r="E11" s="119">
        <v>2401.4</v>
      </c>
      <c r="F11" s="120">
        <v>2337</v>
      </c>
      <c r="G11" s="120">
        <v>2153</v>
      </c>
      <c r="H11" s="120">
        <v>2005</v>
      </c>
      <c r="I11" s="122">
        <v>168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4">
        <v>0</v>
      </c>
      <c r="P11" s="95">
        <f t="shared" si="0"/>
        <v>2121.48</v>
      </c>
      <c r="Q11" s="97">
        <f t="shared" si="1"/>
        <v>-92.081000056564292</v>
      </c>
      <c r="R11" s="98">
        <f t="shared" si="2"/>
        <v>1</v>
      </c>
      <c r="S11" s="98" t="str">
        <f t="shared" si="3"/>
        <v>RENTAN</v>
      </c>
      <c r="T11" s="95">
        <f t="shared" si="8"/>
        <v>1.0000000000000001E-5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4</v>
      </c>
      <c r="Y11" s="98" t="str">
        <f t="shared" si="10"/>
        <v>WASPADA</v>
      </c>
      <c r="Z11" s="98" t="str">
        <f t="shared" si="7"/>
        <v>2</v>
      </c>
      <c r="AA11" s="99"/>
    </row>
    <row r="12" spans="1:28" x14ac:dyDescent="0.25">
      <c r="A12" s="8">
        <v>7</v>
      </c>
      <c r="B12" s="9" t="s">
        <v>427</v>
      </c>
      <c r="C12" s="121" t="s">
        <v>617</v>
      </c>
      <c r="D12" s="118">
        <v>2911</v>
      </c>
      <c r="E12" s="119">
        <v>3430</v>
      </c>
      <c r="F12" s="120">
        <v>3432</v>
      </c>
      <c r="G12" s="120">
        <v>1170</v>
      </c>
      <c r="H12" s="120">
        <v>3309</v>
      </c>
      <c r="I12" s="122">
        <v>1481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4">
        <v>0</v>
      </c>
      <c r="P12" s="95">
        <f t="shared" si="0"/>
        <v>2850.4</v>
      </c>
      <c r="Q12" s="97">
        <f t="shared" si="1"/>
        <v>-48.042380016839743</v>
      </c>
      <c r="R12" s="98">
        <f t="shared" si="2"/>
        <v>1</v>
      </c>
      <c r="S12" s="98" t="str">
        <f t="shared" si="3"/>
        <v>RENTAN</v>
      </c>
      <c r="T12" s="95">
        <f t="shared" si="8"/>
        <v>1.0000000000000001E-5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4</v>
      </c>
      <c r="Y12" s="98" t="str">
        <f t="shared" si="10"/>
        <v>WASPADA</v>
      </c>
      <c r="Z12" s="98" t="str">
        <f t="shared" si="7"/>
        <v>2</v>
      </c>
      <c r="AA12" s="99"/>
    </row>
    <row r="13" spans="1:28" x14ac:dyDescent="0.25">
      <c r="A13" s="8">
        <v>8</v>
      </c>
      <c r="B13" s="9" t="s">
        <v>427</v>
      </c>
      <c r="C13" s="121" t="s">
        <v>618</v>
      </c>
      <c r="D13" s="118">
        <v>1925</v>
      </c>
      <c r="E13" s="119">
        <v>1510</v>
      </c>
      <c r="F13" s="120">
        <v>2336</v>
      </c>
      <c r="G13" s="120">
        <v>970</v>
      </c>
      <c r="H13" s="120">
        <v>1948</v>
      </c>
      <c r="I13" s="122">
        <v>2844</v>
      </c>
      <c r="J13" s="123">
        <v>0</v>
      </c>
      <c r="K13" s="123">
        <v>0</v>
      </c>
      <c r="L13" s="123">
        <v>0</v>
      </c>
      <c r="M13" s="123">
        <v>0</v>
      </c>
      <c r="N13" s="123">
        <v>1</v>
      </c>
      <c r="O13" s="124">
        <v>0</v>
      </c>
      <c r="P13" s="95">
        <f t="shared" si="0"/>
        <v>1737.8</v>
      </c>
      <c r="Q13" s="97">
        <f t="shared" si="1"/>
        <v>63.655196225112221</v>
      </c>
      <c r="R13" s="98">
        <f t="shared" si="2"/>
        <v>3</v>
      </c>
      <c r="S13" s="98" t="str">
        <f t="shared" si="3"/>
        <v>AMAN</v>
      </c>
      <c r="T13" s="95">
        <f t="shared" si="8"/>
        <v>0.20001000000000002</v>
      </c>
      <c r="U13" s="97">
        <f t="shared" si="9"/>
        <v>-99.999989999999997</v>
      </c>
      <c r="V13" s="98">
        <f t="shared" si="4"/>
        <v>3</v>
      </c>
      <c r="W13" s="98" t="str">
        <f t="shared" si="5"/>
        <v>AMAN</v>
      </c>
      <c r="X13" s="98">
        <f t="shared" si="6"/>
        <v>6</v>
      </c>
      <c r="Y13" s="98" t="str">
        <f t="shared" si="10"/>
        <v>AMAN</v>
      </c>
      <c r="Z13" s="98" t="str">
        <f t="shared" si="7"/>
        <v>3</v>
      </c>
      <c r="AA13" s="99"/>
    </row>
    <row r="14" spans="1:28" x14ac:dyDescent="0.25">
      <c r="A14" s="8">
        <v>9</v>
      </c>
      <c r="B14" s="9" t="s">
        <v>427</v>
      </c>
      <c r="C14" s="121" t="s">
        <v>619</v>
      </c>
      <c r="D14" s="118">
        <v>355</v>
      </c>
      <c r="E14" s="119">
        <v>431.9</v>
      </c>
      <c r="F14" s="120">
        <v>745</v>
      </c>
      <c r="G14" s="120">
        <v>1002</v>
      </c>
      <c r="H14" s="120">
        <v>880</v>
      </c>
      <c r="I14" s="122">
        <v>521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4">
        <v>0</v>
      </c>
      <c r="P14" s="95">
        <f t="shared" si="0"/>
        <v>682.78</v>
      </c>
      <c r="Q14" s="97">
        <f t="shared" si="1"/>
        <v>-23.694308562055124</v>
      </c>
      <c r="R14" s="98">
        <f t="shared" si="2"/>
        <v>1</v>
      </c>
      <c r="S14" s="98" t="str">
        <f t="shared" si="3"/>
        <v>RENTAN</v>
      </c>
      <c r="T14" s="95">
        <f t="shared" si="8"/>
        <v>1.0000000000000001E-5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4</v>
      </c>
      <c r="Y14" s="98" t="str">
        <f t="shared" si="10"/>
        <v>WASPADA</v>
      </c>
      <c r="Z14" s="98" t="str">
        <f t="shared" si="7"/>
        <v>2</v>
      </c>
      <c r="AA14" s="99"/>
    </row>
    <row r="15" spans="1:28" x14ac:dyDescent="0.25">
      <c r="A15" s="8">
        <v>10</v>
      </c>
      <c r="B15" s="9" t="s">
        <v>427</v>
      </c>
      <c r="C15" s="121" t="s">
        <v>620</v>
      </c>
      <c r="D15" s="118">
        <v>4879</v>
      </c>
      <c r="E15" s="119">
        <v>3624.5</v>
      </c>
      <c r="F15" s="120">
        <v>9375</v>
      </c>
      <c r="G15" s="120">
        <v>4685</v>
      </c>
      <c r="H15" s="120">
        <v>4050</v>
      </c>
      <c r="I15" s="122">
        <v>10799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4">
        <v>0</v>
      </c>
      <c r="P15" s="95">
        <f t="shared" si="0"/>
        <v>5322.7</v>
      </c>
      <c r="Q15" s="97">
        <f t="shared" si="1"/>
        <v>102.88575347098279</v>
      </c>
      <c r="R15" s="98">
        <f t="shared" si="2"/>
        <v>3</v>
      </c>
      <c r="S15" s="98" t="str">
        <f t="shared" si="3"/>
        <v>AMAN</v>
      </c>
      <c r="T15" s="95">
        <f t="shared" si="8"/>
        <v>1.0000000000000001E-5</v>
      </c>
      <c r="U15" s="97">
        <f t="shared" si="9"/>
        <v>-99.999989999999997</v>
      </c>
      <c r="V15" s="98">
        <f t="shared" si="4"/>
        <v>3</v>
      </c>
      <c r="W15" s="98" t="str">
        <f t="shared" si="5"/>
        <v>AMAN</v>
      </c>
      <c r="X15" s="98">
        <f t="shared" si="6"/>
        <v>6</v>
      </c>
      <c r="Y15" s="98" t="str">
        <f t="shared" si="10"/>
        <v>AMAN</v>
      </c>
      <c r="Z15" s="98" t="str">
        <f t="shared" si="7"/>
        <v>3</v>
      </c>
      <c r="AA15" s="99"/>
    </row>
    <row r="16" spans="1:28" x14ac:dyDescent="0.25">
      <c r="A16" s="8">
        <v>11</v>
      </c>
      <c r="B16" s="9" t="s">
        <v>427</v>
      </c>
      <c r="C16" s="121" t="s">
        <v>621</v>
      </c>
      <c r="D16" s="118">
        <v>5912</v>
      </c>
      <c r="E16" s="119">
        <v>4303.8999999999996</v>
      </c>
      <c r="F16" s="120">
        <v>6330</v>
      </c>
      <c r="G16" s="120">
        <v>3669</v>
      </c>
      <c r="H16" s="120">
        <v>3396</v>
      </c>
      <c r="I16" s="122">
        <v>1929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4">
        <v>0</v>
      </c>
      <c r="P16" s="95">
        <f t="shared" si="0"/>
        <v>4722.18</v>
      </c>
      <c r="Q16" s="97">
        <f t="shared" si="1"/>
        <v>-59.150222990229096</v>
      </c>
      <c r="R16" s="98">
        <f t="shared" si="2"/>
        <v>1</v>
      </c>
      <c r="S16" s="98" t="str">
        <f t="shared" si="3"/>
        <v>RENTAN</v>
      </c>
      <c r="T16" s="95">
        <f t="shared" si="8"/>
        <v>1.0000000000000001E-5</v>
      </c>
      <c r="U16" s="97">
        <f t="shared" si="9"/>
        <v>-99.999989999999997</v>
      </c>
      <c r="V16" s="98">
        <f t="shared" si="4"/>
        <v>3</v>
      </c>
      <c r="W16" s="98" t="str">
        <f t="shared" si="5"/>
        <v>AMAN</v>
      </c>
      <c r="X16" s="98">
        <f t="shared" si="6"/>
        <v>4</v>
      </c>
      <c r="Y16" s="98" t="str">
        <f t="shared" si="10"/>
        <v>WASPADA</v>
      </c>
      <c r="Z16" s="98" t="str">
        <f t="shared" si="7"/>
        <v>2</v>
      </c>
      <c r="AA16" s="99"/>
    </row>
    <row r="17" spans="1:27" x14ac:dyDescent="0.25">
      <c r="A17" s="8">
        <v>12</v>
      </c>
      <c r="B17" s="9" t="s">
        <v>427</v>
      </c>
      <c r="C17" s="121" t="s">
        <v>622</v>
      </c>
      <c r="D17" s="118">
        <v>3154</v>
      </c>
      <c r="E17" s="119">
        <v>3125.9</v>
      </c>
      <c r="F17" s="120">
        <v>2310</v>
      </c>
      <c r="G17" s="120">
        <v>1480</v>
      </c>
      <c r="H17" s="120">
        <v>3233</v>
      </c>
      <c r="I17" s="122">
        <v>1342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4">
        <v>0</v>
      </c>
      <c r="P17" s="95">
        <f t="shared" si="0"/>
        <v>2660.58</v>
      </c>
      <c r="Q17" s="97">
        <f t="shared" si="1"/>
        <v>-49.559870404197582</v>
      </c>
      <c r="R17" s="98">
        <f t="shared" si="2"/>
        <v>1</v>
      </c>
      <c r="S17" s="98" t="str">
        <f t="shared" si="3"/>
        <v>RENTAN</v>
      </c>
      <c r="T17" s="95">
        <f t="shared" si="8"/>
        <v>1.0000000000000001E-5</v>
      </c>
      <c r="U17" s="97">
        <f t="shared" si="9"/>
        <v>-99.999989999999997</v>
      </c>
      <c r="V17" s="98">
        <f t="shared" si="4"/>
        <v>3</v>
      </c>
      <c r="W17" s="98" t="str">
        <f t="shared" si="5"/>
        <v>AMAN</v>
      </c>
      <c r="X17" s="98">
        <f t="shared" si="6"/>
        <v>4</v>
      </c>
      <c r="Y17" s="98" t="str">
        <f t="shared" si="10"/>
        <v>WASPADA</v>
      </c>
      <c r="Z17" s="98" t="str">
        <f t="shared" si="7"/>
        <v>2</v>
      </c>
      <c r="AA17" s="99"/>
    </row>
    <row r="18" spans="1:27" x14ac:dyDescent="0.25">
      <c r="A18" s="8">
        <v>13</v>
      </c>
      <c r="B18" s="9" t="s">
        <v>427</v>
      </c>
      <c r="C18" s="121" t="s">
        <v>623</v>
      </c>
      <c r="D18" s="118">
        <v>67</v>
      </c>
      <c r="E18" s="119">
        <v>82.2</v>
      </c>
      <c r="F18" s="120">
        <v>52</v>
      </c>
      <c r="G18" s="120">
        <v>27</v>
      </c>
      <c r="H18" s="120">
        <v>27</v>
      </c>
      <c r="I18" s="122">
        <v>40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4">
        <v>0</v>
      </c>
      <c r="P18" s="95">
        <f t="shared" si="0"/>
        <v>51.04</v>
      </c>
      <c r="Q18" s="97">
        <f t="shared" si="1"/>
        <v>-21.630094043887148</v>
      </c>
      <c r="R18" s="98">
        <f t="shared" si="2"/>
        <v>1</v>
      </c>
      <c r="S18" s="98" t="str">
        <f t="shared" si="3"/>
        <v>RENTAN</v>
      </c>
      <c r="T18" s="95">
        <f t="shared" si="8"/>
        <v>1.0000000000000001E-5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4</v>
      </c>
      <c r="Y18" s="98" t="str">
        <f t="shared" si="10"/>
        <v>WASPADA</v>
      </c>
      <c r="Z18" s="98" t="str">
        <f t="shared" si="7"/>
        <v>2</v>
      </c>
      <c r="AA18" s="99"/>
    </row>
    <row r="19" spans="1:27" hidden="1" x14ac:dyDescent="0.25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 x14ac:dyDescent="0.25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 x14ac:dyDescent="0.25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 x14ac:dyDescent="0.25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 x14ac:dyDescent="0.25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 x14ac:dyDescent="0.25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 x14ac:dyDescent="0.25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 x14ac:dyDescent="0.25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 x14ac:dyDescent="0.25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 x14ac:dyDescent="0.25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 x14ac:dyDescent="0.25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 x14ac:dyDescent="0.25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 x14ac:dyDescent="0.25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 x14ac:dyDescent="0.25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 x14ac:dyDescent="0.25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 x14ac:dyDescent="0.25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 x14ac:dyDescent="0.25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 x14ac:dyDescent="0.25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 x14ac:dyDescent="0.25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 x14ac:dyDescent="0.25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 x14ac:dyDescent="0.25">
      <c r="A39" s="134" t="str">
        <f>B3&amp;""&amp;B6</f>
        <v>PROVINSISulawesi Tengah</v>
      </c>
      <c r="B39" s="134"/>
      <c r="C39" s="134"/>
      <c r="D39" s="112">
        <f>SUM(D6:D38)</f>
        <v>35682</v>
      </c>
      <c r="E39" s="112">
        <f t="shared" ref="E39:O39" si="11">SUM(E6:E38)</f>
        <v>33728</v>
      </c>
      <c r="F39" s="112">
        <f t="shared" si="11"/>
        <v>41855</v>
      </c>
      <c r="G39" s="112">
        <f t="shared" si="11"/>
        <v>27184</v>
      </c>
      <c r="H39" s="112">
        <f t="shared" si="11"/>
        <v>32421</v>
      </c>
      <c r="I39" s="112">
        <f t="shared" si="11"/>
        <v>28563</v>
      </c>
      <c r="J39" s="112">
        <f t="shared" si="11"/>
        <v>0</v>
      </c>
      <c r="K39" s="112">
        <f t="shared" si="11"/>
        <v>0</v>
      </c>
      <c r="L39" s="112">
        <f t="shared" si="11"/>
        <v>0</v>
      </c>
      <c r="M39" s="112">
        <f t="shared" si="11"/>
        <v>0</v>
      </c>
      <c r="N39" s="112">
        <f t="shared" si="11"/>
        <v>10</v>
      </c>
      <c r="O39" s="112">
        <f t="shared" si="11"/>
        <v>0</v>
      </c>
      <c r="P39" s="113">
        <f t="shared" si="0"/>
        <v>34174</v>
      </c>
      <c r="Q39" s="114">
        <f t="shared" si="1"/>
        <v>-16.418914964592965</v>
      </c>
      <c r="R39" s="115">
        <f t="shared" si="2"/>
        <v>1</v>
      </c>
      <c r="S39" s="115" t="str">
        <f t="shared" si="3"/>
        <v>RENTAN</v>
      </c>
      <c r="T39" s="113">
        <f t="shared" si="8"/>
        <v>2.0000100000000001</v>
      </c>
      <c r="U39" s="114">
        <f t="shared" si="9"/>
        <v>-99.999989999999997</v>
      </c>
      <c r="V39" s="115">
        <f t="shared" si="4"/>
        <v>3</v>
      </c>
      <c r="W39" s="115" t="str">
        <f t="shared" si="5"/>
        <v>AMAN</v>
      </c>
      <c r="X39" s="115">
        <f t="shared" si="6"/>
        <v>4</v>
      </c>
      <c r="Y39" s="115" t="str">
        <f>IF(X39="","",IF(X39&lt;=3,"RENTAN",IF(X39&gt;5,"AMAN","WASPADA")))</f>
        <v>WASPADA</v>
      </c>
      <c r="Z39" s="115" t="str">
        <f t="shared" si="7"/>
        <v>2</v>
      </c>
    </row>
    <row r="41" spans="1:27" x14ac:dyDescent="0.25">
      <c r="J41"/>
      <c r="K41"/>
    </row>
    <row r="42" spans="1:27" x14ac:dyDescent="0.25">
      <c r="J42"/>
      <c r="K42"/>
    </row>
    <row r="43" spans="1:27" x14ac:dyDescent="0.25">
      <c r="J43"/>
      <c r="K43"/>
    </row>
    <row r="44" spans="1:27" x14ac:dyDescent="0.25">
      <c r="J44"/>
      <c r="K44"/>
    </row>
  </sheetData>
  <autoFilter ref="A5:Z39" xr:uid="{00000000-0009-0000-0000-000000000000}"/>
  <mergeCells count="20"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  <mergeCell ref="A1:C1"/>
    <mergeCell ref="A2:B2"/>
    <mergeCell ref="C2:D2"/>
    <mergeCell ref="D3:I3"/>
    <mergeCell ref="J3:O3"/>
    <mergeCell ref="A3:A5"/>
    <mergeCell ref="B3:B5"/>
    <mergeCell ref="C3:C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3" zoomScaleNormal="93" workbookViewId="0">
      <pane xSplit="3" ySplit="6" topLeftCell="D10" activePane="bottomRight" state="frozen"/>
      <selection pane="topRight"/>
      <selection pane="bottomLeft"/>
      <selection pane="bottomRight" activeCell="B6" sqref="B6"/>
    </sheetView>
  </sheetViews>
  <sheetFormatPr defaultColWidth="0" defaultRowHeight="15" x14ac:dyDescent="0.2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 x14ac:dyDescent="0.25">
      <c r="A1" s="138" t="s">
        <v>566</v>
      </c>
      <c r="B1" s="138"/>
      <c r="C1" s="138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 x14ac:dyDescent="0.25">
      <c r="A3" s="142" t="s">
        <v>3</v>
      </c>
      <c r="B3" s="142" t="s">
        <v>4</v>
      </c>
      <c r="C3" s="142" t="s">
        <v>5</v>
      </c>
      <c r="D3" s="143" t="s">
        <v>567</v>
      </c>
      <c r="E3" s="145"/>
      <c r="F3" s="145"/>
      <c r="G3" s="143" t="s">
        <v>10</v>
      </c>
      <c r="H3" s="144" t="s">
        <v>568</v>
      </c>
      <c r="I3" s="158"/>
      <c r="J3" s="158"/>
      <c r="K3" s="144" t="s">
        <v>10</v>
      </c>
      <c r="L3" s="152" t="s">
        <v>569</v>
      </c>
      <c r="M3" s="160"/>
      <c r="N3" s="160"/>
      <c r="O3" s="152" t="s">
        <v>10</v>
      </c>
      <c r="P3" s="146" t="s">
        <v>570</v>
      </c>
      <c r="Q3" s="147"/>
      <c r="R3" s="147"/>
      <c r="S3" s="146" t="s">
        <v>10</v>
      </c>
      <c r="T3" s="153" t="s">
        <v>571</v>
      </c>
      <c r="U3" s="159"/>
      <c r="V3" s="159"/>
      <c r="W3" s="153" t="s">
        <v>10</v>
      </c>
      <c r="X3" s="161" t="s">
        <v>572</v>
      </c>
      <c r="Y3" s="162"/>
      <c r="Z3" s="163"/>
      <c r="AA3" s="154" t="s">
        <v>10</v>
      </c>
      <c r="AB3" s="139" t="s">
        <v>573</v>
      </c>
      <c r="AC3" s="140"/>
      <c r="AD3" s="141"/>
      <c r="AE3" s="139" t="s">
        <v>574</v>
      </c>
      <c r="AF3" s="140"/>
      <c r="AG3" s="141"/>
      <c r="AH3" s="139" t="s">
        <v>575</v>
      </c>
      <c r="AI3" s="140"/>
      <c r="AJ3" s="141"/>
      <c r="AK3" s="139" t="s">
        <v>576</v>
      </c>
      <c r="AL3" s="140"/>
      <c r="AM3" s="141"/>
      <c r="AN3" s="139" t="s">
        <v>577</v>
      </c>
      <c r="AO3" s="140"/>
      <c r="AP3" s="141"/>
      <c r="AQ3" s="167" t="s">
        <v>578</v>
      </c>
      <c r="AR3" s="168"/>
      <c r="AS3" s="169"/>
      <c r="AT3" s="157" t="s">
        <v>579</v>
      </c>
      <c r="AU3" s="157"/>
      <c r="AV3" s="157"/>
    </row>
    <row r="4" spans="1:49" s="48" customFormat="1" ht="15.75" x14ac:dyDescent="0.25">
      <c r="A4" s="142"/>
      <c r="B4" s="142"/>
      <c r="C4" s="142"/>
      <c r="D4" s="145"/>
      <c r="E4" s="145"/>
      <c r="F4" s="145"/>
      <c r="G4" s="143"/>
      <c r="H4" s="158"/>
      <c r="I4" s="158"/>
      <c r="J4" s="158"/>
      <c r="K4" s="144"/>
      <c r="L4" s="160"/>
      <c r="M4" s="160"/>
      <c r="N4" s="160"/>
      <c r="O4" s="152"/>
      <c r="P4" s="147"/>
      <c r="Q4" s="147"/>
      <c r="R4" s="147"/>
      <c r="S4" s="146"/>
      <c r="T4" s="159"/>
      <c r="U4" s="159"/>
      <c r="V4" s="159"/>
      <c r="W4" s="153"/>
      <c r="X4" s="164"/>
      <c r="Y4" s="165"/>
      <c r="Z4" s="166"/>
      <c r="AA4" s="155"/>
      <c r="AB4" s="150" t="s">
        <v>580</v>
      </c>
      <c r="AC4" s="148" t="s">
        <v>13</v>
      </c>
      <c r="AD4" s="150" t="s">
        <v>14</v>
      </c>
      <c r="AE4" s="150" t="s">
        <v>580</v>
      </c>
      <c r="AF4" s="148" t="s">
        <v>13</v>
      </c>
      <c r="AG4" s="150" t="s">
        <v>14</v>
      </c>
      <c r="AH4" s="150" t="s">
        <v>580</v>
      </c>
      <c r="AI4" s="148" t="s">
        <v>13</v>
      </c>
      <c r="AJ4" s="150" t="s">
        <v>14</v>
      </c>
      <c r="AK4" s="150" t="s">
        <v>580</v>
      </c>
      <c r="AL4" s="148" t="s">
        <v>13</v>
      </c>
      <c r="AM4" s="150" t="s">
        <v>14</v>
      </c>
      <c r="AN4" s="150" t="s">
        <v>580</v>
      </c>
      <c r="AO4" s="148" t="s">
        <v>13</v>
      </c>
      <c r="AP4" s="150" t="s">
        <v>14</v>
      </c>
      <c r="AQ4" s="150" t="s">
        <v>580</v>
      </c>
      <c r="AR4" s="148" t="s">
        <v>13</v>
      </c>
      <c r="AS4" s="150" t="s">
        <v>14</v>
      </c>
      <c r="AT4" s="157"/>
      <c r="AU4" s="157"/>
      <c r="AV4" s="157"/>
    </row>
    <row r="5" spans="1:49" s="48" customFormat="1" ht="21" customHeight="1" x14ac:dyDescent="0.25">
      <c r="A5" s="142"/>
      <c r="B5" s="142"/>
      <c r="C5" s="142"/>
      <c r="D5" s="55">
        <f>IK!$E$1-85</f>
        <v>44658</v>
      </c>
      <c r="E5" s="55">
        <f>IK!$E$1-55</f>
        <v>44688</v>
      </c>
      <c r="F5" s="55">
        <f>IK!$E$1-25</f>
        <v>44718</v>
      </c>
      <c r="G5" s="55">
        <f>IK!$E$1</f>
        <v>44743</v>
      </c>
      <c r="H5" s="56">
        <f t="shared" ref="H5:AA5" si="0">D5</f>
        <v>44658</v>
      </c>
      <c r="I5" s="56">
        <f t="shared" si="0"/>
        <v>44688</v>
      </c>
      <c r="J5" s="56">
        <f t="shared" si="0"/>
        <v>44718</v>
      </c>
      <c r="K5" s="61">
        <f t="shared" si="0"/>
        <v>44743</v>
      </c>
      <c r="L5" s="62">
        <f t="shared" si="0"/>
        <v>44658</v>
      </c>
      <c r="M5" s="62">
        <f t="shared" si="0"/>
        <v>44688</v>
      </c>
      <c r="N5" s="62">
        <f t="shared" si="0"/>
        <v>44718</v>
      </c>
      <c r="O5" s="63">
        <f t="shared" si="0"/>
        <v>44743</v>
      </c>
      <c r="P5" s="64">
        <f t="shared" si="0"/>
        <v>44658</v>
      </c>
      <c r="Q5" s="64">
        <f t="shared" si="0"/>
        <v>44688</v>
      </c>
      <c r="R5" s="64">
        <f t="shared" si="0"/>
        <v>44718</v>
      </c>
      <c r="S5" s="65">
        <f t="shared" si="0"/>
        <v>44743</v>
      </c>
      <c r="T5" s="66">
        <f t="shared" si="0"/>
        <v>44658</v>
      </c>
      <c r="U5" s="66">
        <f t="shared" si="0"/>
        <v>44688</v>
      </c>
      <c r="V5" s="66">
        <f t="shared" si="0"/>
        <v>44718</v>
      </c>
      <c r="W5" s="67">
        <f t="shared" si="0"/>
        <v>44743</v>
      </c>
      <c r="X5" s="68">
        <f t="shared" si="0"/>
        <v>44658</v>
      </c>
      <c r="Y5" s="68">
        <f t="shared" si="0"/>
        <v>44688</v>
      </c>
      <c r="Z5" s="68">
        <f t="shared" si="0"/>
        <v>44718</v>
      </c>
      <c r="AA5" s="72">
        <f t="shared" si="0"/>
        <v>44743</v>
      </c>
      <c r="AB5" s="151"/>
      <c r="AC5" s="149"/>
      <c r="AD5" s="151"/>
      <c r="AE5" s="151"/>
      <c r="AF5" s="149"/>
      <c r="AG5" s="151"/>
      <c r="AH5" s="151"/>
      <c r="AI5" s="149"/>
      <c r="AJ5" s="151"/>
      <c r="AK5" s="151"/>
      <c r="AL5" s="149"/>
      <c r="AM5" s="151"/>
      <c r="AN5" s="151"/>
      <c r="AO5" s="149"/>
      <c r="AP5" s="151"/>
      <c r="AQ5" s="151"/>
      <c r="AR5" s="149"/>
      <c r="AS5" s="151"/>
      <c r="AT5" s="77" t="s">
        <v>581</v>
      </c>
      <c r="AU5" s="77" t="s">
        <v>582</v>
      </c>
      <c r="AV5" s="77" t="s">
        <v>583</v>
      </c>
      <c r="AW5" s="79"/>
    </row>
    <row r="6" spans="1:49" x14ac:dyDescent="0.2">
      <c r="A6" s="57">
        <f>IK!A6</f>
        <v>1</v>
      </c>
      <c r="B6" s="57" t="str">
        <f>IK!B6</f>
        <v>Sulawesi Tengah</v>
      </c>
      <c r="C6" s="57" t="str">
        <f>IK!C6</f>
        <v>Banggai</v>
      </c>
      <c r="D6" s="125">
        <v>10148</v>
      </c>
      <c r="E6" s="125">
        <v>10250</v>
      </c>
      <c r="F6" s="125">
        <v>10263</v>
      </c>
      <c r="G6" s="125">
        <v>10250</v>
      </c>
      <c r="H6" s="126">
        <v>11500</v>
      </c>
      <c r="I6" s="126">
        <v>11500</v>
      </c>
      <c r="J6" s="126">
        <v>11500</v>
      </c>
      <c r="K6" s="126">
        <v>11500</v>
      </c>
      <c r="L6" s="126">
        <v>16625</v>
      </c>
      <c r="M6" s="126">
        <v>16548</v>
      </c>
      <c r="N6" s="126">
        <v>16500</v>
      </c>
      <c r="O6" s="126">
        <v>16965</v>
      </c>
      <c r="P6" s="126">
        <v>27423</v>
      </c>
      <c r="Q6" s="126">
        <v>27269</v>
      </c>
      <c r="R6" s="126">
        <v>25675</v>
      </c>
      <c r="S6" s="126">
        <v>25875</v>
      </c>
      <c r="T6" s="126">
        <v>31005</v>
      </c>
      <c r="U6" s="126">
        <v>34654</v>
      </c>
      <c r="V6" s="126">
        <v>35300</v>
      </c>
      <c r="W6" s="126">
        <v>34777</v>
      </c>
      <c r="X6" s="126">
        <v>27618</v>
      </c>
      <c r="Y6" s="126">
        <v>27981</v>
      </c>
      <c r="Z6" s="126">
        <v>30600</v>
      </c>
      <c r="AA6" s="126">
        <v>31011</v>
      </c>
      <c r="AB6" s="73">
        <f t="shared" ref="AB6:AB39" si="1">IF(ISERROR(AVERAGE(D6:F6)),0,AVERAGE(D6:F6))</f>
        <v>10220.333333333334</v>
      </c>
      <c r="AC6" s="74">
        <f t="shared" ref="AC6:AC39" si="2">IF(ISERROR(((G6-AB6)/AB6)*100),0,((G6-AB6)/AB6)*100)</f>
        <v>0.29027102834218771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11500</v>
      </c>
      <c r="AF6" s="74">
        <f t="shared" ref="AF6:AF39" si="5">IF(ISERROR(((K6-AE6)/AE6)*100),0,((K6-AE6)/AE6)*100)</f>
        <v>0</v>
      </c>
      <c r="AG6" s="75">
        <f t="shared" ref="AG6:AG39" si="6">IF(AF6="","",IF(AF6&gt;15,1,IF(AF6&lt;5,3,2)))</f>
        <v>3</v>
      </c>
      <c r="AH6" s="73">
        <f t="shared" ref="AH6:AH39" si="7">IF(ISERROR(AVERAGE(L6:N6)),0,AVERAGE(L6:N6))</f>
        <v>16557.666666666668</v>
      </c>
      <c r="AI6" s="74">
        <f t="shared" ref="AI6:AI39" si="8">IF(ISERROR(((O6-AH6)/AH6)*100),0,((O6-AH6)/AH6)*100)</f>
        <v>2.4600889819418925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26789</v>
      </c>
      <c r="AL6" s="74">
        <f t="shared" ref="AL6:AL39" si="11">IF(ISERROR(((S6-AK6)/AK6)*100),0,((S6-AK6)/AK6)*100)</f>
        <v>-3.4118481466273471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33653</v>
      </c>
      <c r="AO6" s="74">
        <f t="shared" ref="AO6:AO39" si="14">IF(ISERROR(((W6-AN6)/AN6)*100),0,((W6-AN6)/AN6)*100)</f>
        <v>3.3399696906665084</v>
      </c>
      <c r="AP6" s="75">
        <f t="shared" ref="AP6:AP39" si="15">IF(AO6="","",IF(AO6&gt;15,1,IF(AO6&lt;5,3,2)))</f>
        <v>3</v>
      </c>
      <c r="AQ6" s="73">
        <f t="shared" ref="AQ6:AQ39" si="16">IF(ISERROR(AVERAGE(X6:Z6)),0,AVERAGE(X6:Z6))</f>
        <v>28733</v>
      </c>
      <c r="AR6" s="74">
        <f t="shared" ref="AR6:AR39" si="17">IF(ISERROR(((AA6-AQ6)/AQ6)*100),0,((AA6-AQ6)/AQ6)*100)</f>
        <v>7.928166220025755</v>
      </c>
      <c r="AS6" s="75">
        <f t="shared" ref="AS6:AS39" si="18">IF(AR6="","",IF(AR6&gt;15,1,IF(AR6&lt;5,3,2)))</f>
        <v>2</v>
      </c>
      <c r="AT6" s="78">
        <f t="shared" ref="AT6:AT39" si="19">IF(ISERROR(AD6+AG6+AJ6+AM6+AP6+AS6),"",AD6+AG6+AJ6+AM6+AP6+AS6)</f>
        <v>17</v>
      </c>
      <c r="AU6" s="78" t="str">
        <f>IF(AT6="","",IF(AT6&lt;=9,"RENTAN",IF(AT6&gt;13,"AMAN","WASPADA")))</f>
        <v>AMAN</v>
      </c>
      <c r="AV6" s="78" t="str">
        <f>IF(AU6="","",IF(AU6="AMAN","3",IF(AU6="RENTAN","1","2")))</f>
        <v>3</v>
      </c>
    </row>
    <row r="7" spans="1:49" x14ac:dyDescent="0.2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25">
        <v>11650</v>
      </c>
      <c r="E7" s="125">
        <v>10435</v>
      </c>
      <c r="F7" s="125">
        <v>10435</v>
      </c>
      <c r="G7" s="125">
        <v>11365</v>
      </c>
      <c r="H7" s="126">
        <v>10200</v>
      </c>
      <c r="I7" s="126">
        <v>10200</v>
      </c>
      <c r="J7" s="126">
        <v>10350</v>
      </c>
      <c r="K7" s="126">
        <v>10350</v>
      </c>
      <c r="L7" s="126">
        <v>12423</v>
      </c>
      <c r="M7" s="126">
        <v>17500</v>
      </c>
      <c r="N7" s="126">
        <v>17000</v>
      </c>
      <c r="O7" s="126">
        <v>16750</v>
      </c>
      <c r="P7" s="126">
        <v>27652</v>
      </c>
      <c r="Q7" s="126">
        <v>26250</v>
      </c>
      <c r="R7" s="126">
        <v>26250</v>
      </c>
      <c r="S7" s="126">
        <v>26250</v>
      </c>
      <c r="T7" s="126">
        <v>39673</v>
      </c>
      <c r="U7" s="126">
        <v>38797</v>
      </c>
      <c r="V7" s="126">
        <v>37500</v>
      </c>
      <c r="W7" s="126">
        <v>40804</v>
      </c>
      <c r="X7" s="126">
        <v>32000</v>
      </c>
      <c r="Y7" s="126">
        <v>32093</v>
      </c>
      <c r="Z7" s="126">
        <v>32000</v>
      </c>
      <c r="AA7" s="126">
        <v>32179</v>
      </c>
      <c r="AB7" s="73">
        <f t="shared" si="1"/>
        <v>10840</v>
      </c>
      <c r="AC7" s="74">
        <f t="shared" si="2"/>
        <v>4.8431734317343178</v>
      </c>
      <c r="AD7" s="75">
        <f t="shared" si="3"/>
        <v>3</v>
      </c>
      <c r="AE7" s="73">
        <f t="shared" si="4"/>
        <v>10250</v>
      </c>
      <c r="AF7" s="74">
        <f t="shared" si="5"/>
        <v>0.97560975609756095</v>
      </c>
      <c r="AG7" s="75">
        <f t="shared" si="6"/>
        <v>3</v>
      </c>
      <c r="AH7" s="73">
        <f t="shared" si="7"/>
        <v>15641</v>
      </c>
      <c r="AI7" s="74">
        <f t="shared" si="8"/>
        <v>7.0903394923598233</v>
      </c>
      <c r="AJ7" s="75">
        <f t="shared" si="9"/>
        <v>2</v>
      </c>
      <c r="AK7" s="73">
        <f t="shared" si="10"/>
        <v>26717.333333333332</v>
      </c>
      <c r="AL7" s="74">
        <f t="shared" si="11"/>
        <v>-1.7491765645273933</v>
      </c>
      <c r="AM7" s="75">
        <f t="shared" si="12"/>
        <v>3</v>
      </c>
      <c r="AN7" s="73">
        <f t="shared" si="13"/>
        <v>38656.666666666664</v>
      </c>
      <c r="AO7" s="74">
        <f t="shared" si="14"/>
        <v>5.5548848840217362</v>
      </c>
      <c r="AP7" s="75">
        <f t="shared" si="15"/>
        <v>2</v>
      </c>
      <c r="AQ7" s="73">
        <f t="shared" si="16"/>
        <v>32031</v>
      </c>
      <c r="AR7" s="74">
        <f t="shared" si="17"/>
        <v>0.46205238675033561</v>
      </c>
      <c r="AS7" s="75">
        <f t="shared" si="18"/>
        <v>3</v>
      </c>
      <c r="AT7" s="78">
        <f t="shared" si="19"/>
        <v>16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 x14ac:dyDescent="0.2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25">
        <v>11438</v>
      </c>
      <c r="E8" s="125">
        <v>11250</v>
      </c>
      <c r="F8" s="125">
        <v>11250</v>
      </c>
      <c r="G8" s="125">
        <v>11250</v>
      </c>
      <c r="H8" s="126">
        <v>12000</v>
      </c>
      <c r="I8" s="126">
        <v>11500</v>
      </c>
      <c r="J8" s="126">
        <v>11500</v>
      </c>
      <c r="K8" s="126">
        <v>11250</v>
      </c>
      <c r="L8" s="126">
        <v>15500</v>
      </c>
      <c r="M8" s="126">
        <v>15500</v>
      </c>
      <c r="N8" s="126">
        <v>15500</v>
      </c>
      <c r="O8" s="126">
        <v>15517</v>
      </c>
      <c r="P8" s="126">
        <v>24147</v>
      </c>
      <c r="Q8" s="126">
        <v>25000</v>
      </c>
      <c r="R8" s="126">
        <v>22875</v>
      </c>
      <c r="S8" s="126">
        <v>23134</v>
      </c>
      <c r="T8" s="126">
        <v>32500</v>
      </c>
      <c r="U8" s="126">
        <v>58750</v>
      </c>
      <c r="V8" s="126">
        <v>58750</v>
      </c>
      <c r="W8" s="126">
        <v>57500</v>
      </c>
      <c r="X8" s="126">
        <v>27681</v>
      </c>
      <c r="Y8" s="126">
        <v>27871</v>
      </c>
      <c r="Z8" s="126">
        <v>28572</v>
      </c>
      <c r="AA8" s="126">
        <v>29125</v>
      </c>
      <c r="AB8" s="73">
        <f t="shared" si="1"/>
        <v>11312.666666666666</v>
      </c>
      <c r="AC8" s="74">
        <f t="shared" si="2"/>
        <v>-0.55395132300076078</v>
      </c>
      <c r="AD8" s="75">
        <f t="shared" si="3"/>
        <v>3</v>
      </c>
      <c r="AE8" s="73">
        <f t="shared" si="4"/>
        <v>11666.666666666666</v>
      </c>
      <c r="AF8" s="74">
        <f t="shared" si="5"/>
        <v>-3.5714285714285663</v>
      </c>
      <c r="AG8" s="75">
        <f t="shared" si="6"/>
        <v>3</v>
      </c>
      <c r="AH8" s="73">
        <f t="shared" si="7"/>
        <v>15500</v>
      </c>
      <c r="AI8" s="74">
        <f t="shared" si="8"/>
        <v>0.10967741935483871</v>
      </c>
      <c r="AJ8" s="75">
        <f t="shared" si="9"/>
        <v>3</v>
      </c>
      <c r="AK8" s="73">
        <f t="shared" si="10"/>
        <v>24007.333333333332</v>
      </c>
      <c r="AL8" s="74">
        <f t="shared" si="11"/>
        <v>-3.6377773458109974</v>
      </c>
      <c r="AM8" s="75">
        <f t="shared" si="12"/>
        <v>3</v>
      </c>
      <c r="AN8" s="73">
        <f t="shared" si="13"/>
        <v>50000</v>
      </c>
      <c r="AO8" s="74">
        <f t="shared" si="14"/>
        <v>15</v>
      </c>
      <c r="AP8" s="75">
        <f t="shared" si="15"/>
        <v>2</v>
      </c>
      <c r="AQ8" s="73">
        <f t="shared" si="16"/>
        <v>28041.333333333332</v>
      </c>
      <c r="AR8" s="74">
        <f t="shared" si="17"/>
        <v>3.8645333079739475</v>
      </c>
      <c r="AS8" s="75">
        <f t="shared" si="18"/>
        <v>3</v>
      </c>
      <c r="AT8" s="78">
        <f t="shared" si="19"/>
        <v>17</v>
      </c>
      <c r="AU8" s="78" t="str">
        <f t="shared" si="20"/>
        <v>AMAN</v>
      </c>
      <c r="AV8" s="78" t="str">
        <f t="shared" si="21"/>
        <v>3</v>
      </c>
    </row>
    <row r="9" spans="1:49" x14ac:dyDescent="0.2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25">
        <v>10750</v>
      </c>
      <c r="E9" s="125">
        <v>10750</v>
      </c>
      <c r="F9" s="125">
        <v>10750</v>
      </c>
      <c r="G9" s="125">
        <v>10750</v>
      </c>
      <c r="H9" s="126">
        <v>8000</v>
      </c>
      <c r="I9" s="126">
        <v>8000</v>
      </c>
      <c r="J9" s="126">
        <v>8250</v>
      </c>
      <c r="K9" s="126">
        <v>8250</v>
      </c>
      <c r="L9" s="126">
        <v>15500</v>
      </c>
      <c r="M9" s="126">
        <v>15500</v>
      </c>
      <c r="N9" s="126">
        <v>15500</v>
      </c>
      <c r="O9" s="126">
        <v>15952</v>
      </c>
      <c r="P9" s="126">
        <v>18934</v>
      </c>
      <c r="Q9" s="126">
        <v>19232</v>
      </c>
      <c r="R9" s="126">
        <v>19000</v>
      </c>
      <c r="S9" s="126">
        <v>19000</v>
      </c>
      <c r="T9" s="126">
        <v>57500</v>
      </c>
      <c r="U9" s="126">
        <v>56774</v>
      </c>
      <c r="V9" s="126">
        <v>52381</v>
      </c>
      <c r="W9" s="126">
        <v>50000</v>
      </c>
      <c r="X9" s="126">
        <v>34817</v>
      </c>
      <c r="Y9" s="126">
        <v>34242</v>
      </c>
      <c r="Z9" s="126">
        <v>30691</v>
      </c>
      <c r="AA9" s="126">
        <v>30081</v>
      </c>
      <c r="AB9" s="73">
        <f t="shared" si="1"/>
        <v>10750</v>
      </c>
      <c r="AC9" s="74">
        <f t="shared" si="2"/>
        <v>0</v>
      </c>
      <c r="AD9" s="75">
        <f t="shared" si="3"/>
        <v>3</v>
      </c>
      <c r="AE9" s="73">
        <f t="shared" si="4"/>
        <v>8083.333333333333</v>
      </c>
      <c r="AF9" s="74">
        <f t="shared" si="5"/>
        <v>2.0618556701030966</v>
      </c>
      <c r="AG9" s="75">
        <f t="shared" si="6"/>
        <v>3</v>
      </c>
      <c r="AH9" s="73">
        <f t="shared" si="7"/>
        <v>15500</v>
      </c>
      <c r="AI9" s="74">
        <f t="shared" si="8"/>
        <v>2.9161290322580644</v>
      </c>
      <c r="AJ9" s="75">
        <f t="shared" si="9"/>
        <v>3</v>
      </c>
      <c r="AK9" s="73">
        <f t="shared" si="10"/>
        <v>19055.333333333332</v>
      </c>
      <c r="AL9" s="74">
        <f t="shared" si="11"/>
        <v>-0.290382395129966</v>
      </c>
      <c r="AM9" s="75">
        <f t="shared" si="12"/>
        <v>3</v>
      </c>
      <c r="AN9" s="73">
        <f t="shared" si="13"/>
        <v>55551.666666666664</v>
      </c>
      <c r="AO9" s="74">
        <f t="shared" si="14"/>
        <v>-9.9936995589691247</v>
      </c>
      <c r="AP9" s="75">
        <f t="shared" si="15"/>
        <v>3</v>
      </c>
      <c r="AQ9" s="73">
        <f t="shared" si="16"/>
        <v>33250</v>
      </c>
      <c r="AR9" s="74">
        <f t="shared" si="17"/>
        <v>-9.5308270676691738</v>
      </c>
      <c r="AS9" s="75">
        <f t="shared" si="18"/>
        <v>3</v>
      </c>
      <c r="AT9" s="78">
        <f t="shared" si="19"/>
        <v>18</v>
      </c>
      <c r="AU9" s="78" t="str">
        <f t="shared" si="20"/>
        <v>AMAN</v>
      </c>
      <c r="AV9" s="78" t="str">
        <f t="shared" si="21"/>
        <v>3</v>
      </c>
    </row>
    <row r="10" spans="1:49" x14ac:dyDescent="0.2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25">
        <v>9750</v>
      </c>
      <c r="E10" s="125">
        <v>9750</v>
      </c>
      <c r="F10" s="125">
        <v>9750</v>
      </c>
      <c r="G10" s="125">
        <v>9767</v>
      </c>
      <c r="H10" s="126">
        <v>7500</v>
      </c>
      <c r="I10" s="126">
        <v>7500</v>
      </c>
      <c r="J10" s="126">
        <v>7000</v>
      </c>
      <c r="K10" s="126">
        <v>6500</v>
      </c>
      <c r="L10" s="126">
        <v>15017</v>
      </c>
      <c r="M10" s="126">
        <v>15983</v>
      </c>
      <c r="N10" s="126">
        <v>16000</v>
      </c>
      <c r="O10" s="126">
        <v>15707</v>
      </c>
      <c r="P10" s="126">
        <v>25834</v>
      </c>
      <c r="Q10" s="126">
        <v>25371</v>
      </c>
      <c r="R10" s="126">
        <v>24250</v>
      </c>
      <c r="S10" s="126">
        <v>20604</v>
      </c>
      <c r="T10" s="126">
        <v>41250</v>
      </c>
      <c r="U10" s="126">
        <v>40000</v>
      </c>
      <c r="V10" s="126">
        <v>39563</v>
      </c>
      <c r="W10" s="126">
        <v>36190</v>
      </c>
      <c r="X10" s="126">
        <v>21692</v>
      </c>
      <c r="Y10" s="126">
        <v>32535</v>
      </c>
      <c r="Z10" s="126">
        <v>32800</v>
      </c>
      <c r="AA10" s="126">
        <v>34767</v>
      </c>
      <c r="AB10" s="73">
        <f t="shared" si="1"/>
        <v>9750</v>
      </c>
      <c r="AC10" s="74">
        <f t="shared" si="2"/>
        <v>0.17435897435897435</v>
      </c>
      <c r="AD10" s="75">
        <f t="shared" si="3"/>
        <v>3</v>
      </c>
      <c r="AE10" s="73">
        <f t="shared" si="4"/>
        <v>7333.333333333333</v>
      </c>
      <c r="AF10" s="74">
        <f t="shared" si="5"/>
        <v>-11.36363636363636</v>
      </c>
      <c r="AG10" s="75">
        <f t="shared" si="6"/>
        <v>3</v>
      </c>
      <c r="AH10" s="73">
        <f t="shared" si="7"/>
        <v>15666.666666666666</v>
      </c>
      <c r="AI10" s="74">
        <f t="shared" si="8"/>
        <v>0.25744680851064217</v>
      </c>
      <c r="AJ10" s="75">
        <f t="shared" si="9"/>
        <v>3</v>
      </c>
      <c r="AK10" s="73">
        <f t="shared" si="10"/>
        <v>25151.666666666668</v>
      </c>
      <c r="AL10" s="74">
        <f t="shared" si="11"/>
        <v>-18.080975415810752</v>
      </c>
      <c r="AM10" s="75">
        <f t="shared" si="12"/>
        <v>3</v>
      </c>
      <c r="AN10" s="73">
        <f t="shared" si="13"/>
        <v>40271</v>
      </c>
      <c r="AO10" s="74">
        <f t="shared" si="14"/>
        <v>-10.133843212237094</v>
      </c>
      <c r="AP10" s="75">
        <f t="shared" si="15"/>
        <v>3</v>
      </c>
      <c r="AQ10" s="73">
        <f t="shared" si="16"/>
        <v>29009</v>
      </c>
      <c r="AR10" s="74">
        <f t="shared" si="17"/>
        <v>19.849012375469684</v>
      </c>
      <c r="AS10" s="75">
        <f t="shared" si="18"/>
        <v>1</v>
      </c>
      <c r="AT10" s="78">
        <f t="shared" si="19"/>
        <v>16</v>
      </c>
      <c r="AU10" s="78" t="str">
        <f t="shared" si="20"/>
        <v>AMAN</v>
      </c>
      <c r="AV10" s="78" t="str">
        <f t="shared" si="21"/>
        <v>3</v>
      </c>
    </row>
    <row r="11" spans="1:49" x14ac:dyDescent="0.2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25">
        <v>9725</v>
      </c>
      <c r="E11" s="125">
        <v>10200</v>
      </c>
      <c r="F11" s="125">
        <v>9920</v>
      </c>
      <c r="G11" s="125">
        <v>9913</v>
      </c>
      <c r="H11" s="126">
        <v>8000</v>
      </c>
      <c r="I11" s="126">
        <v>7500</v>
      </c>
      <c r="J11" s="126">
        <v>8000</v>
      </c>
      <c r="K11" s="126">
        <v>8000</v>
      </c>
      <c r="L11" s="126">
        <v>16331</v>
      </c>
      <c r="M11" s="126">
        <v>16209</v>
      </c>
      <c r="N11" s="126">
        <v>16238</v>
      </c>
      <c r="O11" s="126">
        <v>16412</v>
      </c>
      <c r="P11" s="126">
        <v>25009</v>
      </c>
      <c r="Q11" s="126">
        <v>23234</v>
      </c>
      <c r="R11" s="126">
        <v>24025</v>
      </c>
      <c r="S11" s="126">
        <v>22758</v>
      </c>
      <c r="T11" s="126">
        <v>52500</v>
      </c>
      <c r="U11" s="126">
        <v>52217</v>
      </c>
      <c r="V11" s="126">
        <v>53725</v>
      </c>
      <c r="W11" s="126">
        <v>53992</v>
      </c>
      <c r="X11" s="126">
        <v>22348</v>
      </c>
      <c r="Y11" s="126">
        <v>36225</v>
      </c>
      <c r="Z11" s="126">
        <v>40275</v>
      </c>
      <c r="AA11" s="126">
        <v>40629</v>
      </c>
      <c r="AB11" s="73">
        <f t="shared" si="1"/>
        <v>9948.3333333333339</v>
      </c>
      <c r="AC11" s="74">
        <f t="shared" si="2"/>
        <v>-0.35516836991121398</v>
      </c>
      <c r="AD11" s="75">
        <f t="shared" si="3"/>
        <v>3</v>
      </c>
      <c r="AE11" s="73">
        <f t="shared" si="4"/>
        <v>7833.333333333333</v>
      </c>
      <c r="AF11" s="74">
        <f t="shared" si="5"/>
        <v>2.1276595744680891</v>
      </c>
      <c r="AG11" s="75">
        <f t="shared" si="6"/>
        <v>3</v>
      </c>
      <c r="AH11" s="73">
        <f t="shared" si="7"/>
        <v>16259.333333333334</v>
      </c>
      <c r="AI11" s="74">
        <f t="shared" si="8"/>
        <v>0.93894788634219972</v>
      </c>
      <c r="AJ11" s="75">
        <f t="shared" si="9"/>
        <v>3</v>
      </c>
      <c r="AK11" s="73">
        <f t="shared" si="10"/>
        <v>24089.333333333332</v>
      </c>
      <c r="AL11" s="74">
        <f t="shared" si="11"/>
        <v>-5.5266507998007368</v>
      </c>
      <c r="AM11" s="75">
        <f t="shared" si="12"/>
        <v>3</v>
      </c>
      <c r="AN11" s="73">
        <f t="shared" si="13"/>
        <v>52814</v>
      </c>
      <c r="AO11" s="74">
        <f t="shared" si="14"/>
        <v>2.2304691937743781</v>
      </c>
      <c r="AP11" s="75">
        <f t="shared" si="15"/>
        <v>3</v>
      </c>
      <c r="AQ11" s="73">
        <f t="shared" si="16"/>
        <v>32949.333333333336</v>
      </c>
      <c r="AR11" s="74">
        <f t="shared" si="17"/>
        <v>23.30750242797021</v>
      </c>
      <c r="AS11" s="75">
        <f t="shared" si="18"/>
        <v>1</v>
      </c>
      <c r="AT11" s="78">
        <f t="shared" si="19"/>
        <v>16</v>
      </c>
      <c r="AU11" s="78" t="str">
        <f t="shared" si="20"/>
        <v>AMAN</v>
      </c>
      <c r="AV11" s="78" t="str">
        <f t="shared" si="21"/>
        <v>3</v>
      </c>
    </row>
    <row r="12" spans="1:49" x14ac:dyDescent="0.2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25">
        <v>10250</v>
      </c>
      <c r="E12" s="125">
        <v>10500</v>
      </c>
      <c r="F12" s="125">
        <v>10500</v>
      </c>
      <c r="G12" s="125">
        <v>10500</v>
      </c>
      <c r="H12" s="126">
        <v>8000</v>
      </c>
      <c r="I12" s="126">
        <v>8000</v>
      </c>
      <c r="J12" s="126">
        <v>8000</v>
      </c>
      <c r="K12" s="126">
        <v>8000</v>
      </c>
      <c r="L12" s="126">
        <v>16000</v>
      </c>
      <c r="M12" s="126">
        <v>16000</v>
      </c>
      <c r="N12" s="126">
        <v>16000</v>
      </c>
      <c r="O12" s="126">
        <v>16450</v>
      </c>
      <c r="P12" s="126">
        <v>24313</v>
      </c>
      <c r="Q12" s="126">
        <v>27271</v>
      </c>
      <c r="R12" s="126">
        <v>24715</v>
      </c>
      <c r="S12" s="126">
        <v>23900</v>
      </c>
      <c r="T12" s="126">
        <v>55104</v>
      </c>
      <c r="U12" s="126">
        <v>54959</v>
      </c>
      <c r="V12" s="126">
        <v>54965</v>
      </c>
      <c r="W12" s="126">
        <v>55000</v>
      </c>
      <c r="X12" s="126">
        <v>22604</v>
      </c>
      <c r="Y12" s="126">
        <v>35271</v>
      </c>
      <c r="Z12" s="126">
        <v>38822</v>
      </c>
      <c r="AA12" s="126">
        <v>40175</v>
      </c>
      <c r="AB12" s="73">
        <f t="shared" si="1"/>
        <v>10416.666666666666</v>
      </c>
      <c r="AC12" s="74">
        <f t="shared" si="2"/>
        <v>0.80000000000000593</v>
      </c>
      <c r="AD12" s="75">
        <f t="shared" si="3"/>
        <v>3</v>
      </c>
      <c r="AE12" s="73">
        <f t="shared" si="4"/>
        <v>8000</v>
      </c>
      <c r="AF12" s="74">
        <f t="shared" si="5"/>
        <v>0</v>
      </c>
      <c r="AG12" s="75">
        <f t="shared" si="6"/>
        <v>3</v>
      </c>
      <c r="AH12" s="73">
        <f t="shared" si="7"/>
        <v>16000</v>
      </c>
      <c r="AI12" s="74">
        <f t="shared" si="8"/>
        <v>2.8125</v>
      </c>
      <c r="AJ12" s="75">
        <f t="shared" si="9"/>
        <v>3</v>
      </c>
      <c r="AK12" s="73">
        <f t="shared" si="10"/>
        <v>25433</v>
      </c>
      <c r="AL12" s="74">
        <f t="shared" si="11"/>
        <v>-6.0276019344945544</v>
      </c>
      <c r="AM12" s="75">
        <f t="shared" si="12"/>
        <v>3</v>
      </c>
      <c r="AN12" s="73">
        <f t="shared" si="13"/>
        <v>55009.333333333336</v>
      </c>
      <c r="AO12" s="74">
        <f t="shared" si="14"/>
        <v>-1.696681775214344E-2</v>
      </c>
      <c r="AP12" s="75">
        <f t="shared" si="15"/>
        <v>3</v>
      </c>
      <c r="AQ12" s="73">
        <f t="shared" si="16"/>
        <v>32232.333333333332</v>
      </c>
      <c r="AR12" s="74">
        <f t="shared" si="17"/>
        <v>24.641922707012633</v>
      </c>
      <c r="AS12" s="75">
        <f t="shared" si="18"/>
        <v>1</v>
      </c>
      <c r="AT12" s="78">
        <f t="shared" si="19"/>
        <v>16</v>
      </c>
      <c r="AU12" s="78" t="str">
        <f t="shared" si="20"/>
        <v>AMAN</v>
      </c>
      <c r="AV12" s="78" t="str">
        <f t="shared" si="21"/>
        <v>3</v>
      </c>
    </row>
    <row r="13" spans="1:49" x14ac:dyDescent="0.2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25">
        <v>10500</v>
      </c>
      <c r="E13" s="125">
        <v>10250</v>
      </c>
      <c r="F13" s="125">
        <v>10000</v>
      </c>
      <c r="G13" s="125">
        <v>10500</v>
      </c>
      <c r="H13" s="126">
        <v>6000</v>
      </c>
      <c r="I13" s="126">
        <v>6000</v>
      </c>
      <c r="J13" s="126">
        <v>6000</v>
      </c>
      <c r="K13" s="126">
        <v>6000</v>
      </c>
      <c r="L13" s="126">
        <v>15466</v>
      </c>
      <c r="M13" s="126">
        <v>15090</v>
      </c>
      <c r="N13" s="126">
        <v>15000</v>
      </c>
      <c r="O13" s="126">
        <v>15440</v>
      </c>
      <c r="P13" s="126">
        <v>24862</v>
      </c>
      <c r="Q13" s="126">
        <v>15036</v>
      </c>
      <c r="R13" s="126">
        <v>23909</v>
      </c>
      <c r="S13" s="126">
        <v>22345</v>
      </c>
      <c r="T13" s="126">
        <v>36000</v>
      </c>
      <c r="U13" s="126">
        <v>34554</v>
      </c>
      <c r="V13" s="126">
        <v>33000</v>
      </c>
      <c r="W13" s="126">
        <v>35000</v>
      </c>
      <c r="X13" s="126">
        <v>34500</v>
      </c>
      <c r="Y13" s="126">
        <v>34768</v>
      </c>
      <c r="Z13" s="126">
        <v>33500</v>
      </c>
      <c r="AA13" s="126">
        <v>34500</v>
      </c>
      <c r="AB13" s="73">
        <f t="shared" si="1"/>
        <v>10250</v>
      </c>
      <c r="AC13" s="74">
        <f t="shared" si="2"/>
        <v>2.4390243902439024</v>
      </c>
      <c r="AD13" s="75">
        <f t="shared" si="3"/>
        <v>3</v>
      </c>
      <c r="AE13" s="73">
        <f t="shared" si="4"/>
        <v>6000</v>
      </c>
      <c r="AF13" s="74">
        <f t="shared" si="5"/>
        <v>0</v>
      </c>
      <c r="AG13" s="75">
        <f t="shared" si="6"/>
        <v>3</v>
      </c>
      <c r="AH13" s="73">
        <f t="shared" si="7"/>
        <v>15185.333333333334</v>
      </c>
      <c r="AI13" s="74">
        <f t="shared" si="8"/>
        <v>1.6770568092018574</v>
      </c>
      <c r="AJ13" s="75">
        <f t="shared" si="9"/>
        <v>3</v>
      </c>
      <c r="AK13" s="73">
        <f t="shared" si="10"/>
        <v>21269</v>
      </c>
      <c r="AL13" s="74">
        <f t="shared" si="11"/>
        <v>5.0590060651652644</v>
      </c>
      <c r="AM13" s="75">
        <f t="shared" si="12"/>
        <v>2</v>
      </c>
      <c r="AN13" s="73">
        <f t="shared" si="13"/>
        <v>34518</v>
      </c>
      <c r="AO13" s="74">
        <f t="shared" si="14"/>
        <v>1.3963729068891593</v>
      </c>
      <c r="AP13" s="75">
        <f t="shared" si="15"/>
        <v>3</v>
      </c>
      <c r="AQ13" s="73">
        <f t="shared" si="16"/>
        <v>34256</v>
      </c>
      <c r="AR13" s="74">
        <f t="shared" si="17"/>
        <v>0.71228397944885569</v>
      </c>
      <c r="AS13" s="75">
        <f t="shared" si="18"/>
        <v>3</v>
      </c>
      <c r="AT13" s="78">
        <f t="shared" si="19"/>
        <v>17</v>
      </c>
      <c r="AU13" s="78" t="str">
        <f t="shared" si="20"/>
        <v>AMAN</v>
      </c>
      <c r="AV13" s="78" t="str">
        <f t="shared" si="21"/>
        <v>3</v>
      </c>
    </row>
    <row r="14" spans="1:49" x14ac:dyDescent="0.2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25">
        <v>11498</v>
      </c>
      <c r="E14" s="125">
        <v>11259</v>
      </c>
      <c r="F14" s="125">
        <v>11125</v>
      </c>
      <c r="G14" s="125">
        <v>10942</v>
      </c>
      <c r="H14" s="126">
        <v>10000</v>
      </c>
      <c r="I14" s="126">
        <v>10000</v>
      </c>
      <c r="J14" s="126">
        <v>10000</v>
      </c>
      <c r="K14" s="126">
        <v>10000</v>
      </c>
      <c r="L14" s="126">
        <v>15050</v>
      </c>
      <c r="M14" s="126">
        <v>15050</v>
      </c>
      <c r="N14" s="126">
        <v>15375</v>
      </c>
      <c r="O14" s="126">
        <v>15550</v>
      </c>
      <c r="P14" s="126">
        <v>39714</v>
      </c>
      <c r="Q14" s="126">
        <v>40500</v>
      </c>
      <c r="R14" s="126">
        <v>36325</v>
      </c>
      <c r="S14" s="126">
        <v>34347</v>
      </c>
      <c r="T14" s="126">
        <v>56017</v>
      </c>
      <c r="U14" s="126">
        <v>61467</v>
      </c>
      <c r="V14" s="126">
        <v>60882</v>
      </c>
      <c r="W14" s="126">
        <v>56534</v>
      </c>
      <c r="X14" s="126">
        <v>21259</v>
      </c>
      <c r="Y14" s="126">
        <v>32617</v>
      </c>
      <c r="Z14" s="126">
        <v>33895</v>
      </c>
      <c r="AA14" s="126">
        <v>33459</v>
      </c>
      <c r="AB14" s="73">
        <f t="shared" si="1"/>
        <v>11294</v>
      </c>
      <c r="AC14" s="74">
        <f t="shared" si="2"/>
        <v>-3.1166991322826281</v>
      </c>
      <c r="AD14" s="75">
        <f t="shared" si="3"/>
        <v>3</v>
      </c>
      <c r="AE14" s="73">
        <f t="shared" si="4"/>
        <v>10000</v>
      </c>
      <c r="AF14" s="74">
        <f t="shared" si="5"/>
        <v>0</v>
      </c>
      <c r="AG14" s="75">
        <f t="shared" si="6"/>
        <v>3</v>
      </c>
      <c r="AH14" s="73">
        <f t="shared" si="7"/>
        <v>15158.333333333334</v>
      </c>
      <c r="AI14" s="74">
        <f t="shared" si="8"/>
        <v>2.5838372732270436</v>
      </c>
      <c r="AJ14" s="75">
        <f t="shared" si="9"/>
        <v>3</v>
      </c>
      <c r="AK14" s="73">
        <f t="shared" si="10"/>
        <v>38846.333333333336</v>
      </c>
      <c r="AL14" s="74">
        <f t="shared" si="11"/>
        <v>-11.582388728236905</v>
      </c>
      <c r="AM14" s="75">
        <f t="shared" si="12"/>
        <v>3</v>
      </c>
      <c r="AN14" s="73">
        <f t="shared" si="13"/>
        <v>59455.333333333336</v>
      </c>
      <c r="AO14" s="74">
        <f t="shared" si="14"/>
        <v>-4.9134924817510104</v>
      </c>
      <c r="AP14" s="75">
        <f t="shared" si="15"/>
        <v>3</v>
      </c>
      <c r="AQ14" s="73">
        <f t="shared" si="16"/>
        <v>29257</v>
      </c>
      <c r="AR14" s="74">
        <f t="shared" si="17"/>
        <v>14.362374816283282</v>
      </c>
      <c r="AS14" s="75">
        <f t="shared" si="18"/>
        <v>2</v>
      </c>
      <c r="AT14" s="78">
        <f t="shared" si="19"/>
        <v>17</v>
      </c>
      <c r="AU14" s="78" t="str">
        <f t="shared" si="20"/>
        <v>AMAN</v>
      </c>
      <c r="AV14" s="78" t="str">
        <f t="shared" si="21"/>
        <v>3</v>
      </c>
    </row>
    <row r="15" spans="1:49" x14ac:dyDescent="0.2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25">
        <v>9550</v>
      </c>
      <c r="E15" s="125">
        <v>9550</v>
      </c>
      <c r="F15" s="125">
        <v>9500</v>
      </c>
      <c r="G15" s="125">
        <v>9750</v>
      </c>
      <c r="H15" s="126">
        <v>6000</v>
      </c>
      <c r="I15" s="126">
        <v>6000</v>
      </c>
      <c r="J15" s="126">
        <v>6000</v>
      </c>
      <c r="K15" s="126">
        <v>6000</v>
      </c>
      <c r="L15" s="126">
        <v>14750</v>
      </c>
      <c r="M15" s="126">
        <v>15000</v>
      </c>
      <c r="N15" s="126">
        <v>15000</v>
      </c>
      <c r="O15" s="126">
        <v>15242</v>
      </c>
      <c r="P15" s="126">
        <v>24117</v>
      </c>
      <c r="Q15" s="126">
        <v>24776</v>
      </c>
      <c r="R15" s="126">
        <v>24048</v>
      </c>
      <c r="S15" s="126">
        <v>20250</v>
      </c>
      <c r="T15" s="126">
        <v>38084</v>
      </c>
      <c r="U15" s="126">
        <v>42569</v>
      </c>
      <c r="V15" s="126">
        <v>40215</v>
      </c>
      <c r="W15" s="126">
        <v>37339</v>
      </c>
      <c r="X15" s="126">
        <v>21034</v>
      </c>
      <c r="Y15" s="126">
        <v>24793</v>
      </c>
      <c r="Z15" s="126">
        <v>26072</v>
      </c>
      <c r="AA15" s="126">
        <v>25694</v>
      </c>
      <c r="AB15" s="73">
        <f t="shared" si="1"/>
        <v>9533.3333333333339</v>
      </c>
      <c r="AC15" s="74">
        <f t="shared" si="2"/>
        <v>2.2727272727272663</v>
      </c>
      <c r="AD15" s="75">
        <f t="shared" si="3"/>
        <v>3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14916.666666666666</v>
      </c>
      <c r="AI15" s="74">
        <f t="shared" si="8"/>
        <v>2.1810055865921827</v>
      </c>
      <c r="AJ15" s="75">
        <f t="shared" si="9"/>
        <v>3</v>
      </c>
      <c r="AK15" s="73">
        <f t="shared" si="10"/>
        <v>24313.666666666668</v>
      </c>
      <c r="AL15" s="74">
        <f t="shared" si="11"/>
        <v>-16.713508177842371</v>
      </c>
      <c r="AM15" s="75">
        <f t="shared" si="12"/>
        <v>3</v>
      </c>
      <c r="AN15" s="73">
        <f t="shared" si="13"/>
        <v>40289.333333333336</v>
      </c>
      <c r="AO15" s="74">
        <f t="shared" si="14"/>
        <v>-7.3228646126352768</v>
      </c>
      <c r="AP15" s="75">
        <f t="shared" si="15"/>
        <v>3</v>
      </c>
      <c r="AQ15" s="73">
        <f t="shared" si="16"/>
        <v>23966.333333333332</v>
      </c>
      <c r="AR15" s="74">
        <f t="shared" si="17"/>
        <v>7.2087233480298805</v>
      </c>
      <c r="AS15" s="75">
        <f t="shared" si="18"/>
        <v>2</v>
      </c>
      <c r="AT15" s="78">
        <f t="shared" si="19"/>
        <v>17</v>
      </c>
      <c r="AU15" s="78" t="str">
        <f t="shared" si="20"/>
        <v>AMAN</v>
      </c>
      <c r="AV15" s="78" t="str">
        <f t="shared" si="21"/>
        <v>3</v>
      </c>
    </row>
    <row r="16" spans="1:49" x14ac:dyDescent="0.2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25">
        <v>9500</v>
      </c>
      <c r="E16" s="125">
        <v>9500</v>
      </c>
      <c r="F16" s="125">
        <v>9500</v>
      </c>
      <c r="G16" s="125">
        <v>9673</v>
      </c>
      <c r="H16" s="126">
        <v>6000</v>
      </c>
      <c r="I16" s="126">
        <v>6000</v>
      </c>
      <c r="J16" s="126">
        <v>6000</v>
      </c>
      <c r="K16" s="126">
        <v>6000</v>
      </c>
      <c r="L16" s="126">
        <v>10238</v>
      </c>
      <c r="M16" s="126">
        <v>15000</v>
      </c>
      <c r="N16" s="126">
        <v>15000</v>
      </c>
      <c r="O16" s="126">
        <v>15293</v>
      </c>
      <c r="P16" s="126">
        <v>24325</v>
      </c>
      <c r="Q16" s="126">
        <v>24293</v>
      </c>
      <c r="R16" s="126">
        <v>20500</v>
      </c>
      <c r="S16" s="126">
        <v>19259</v>
      </c>
      <c r="T16" s="126">
        <v>43834</v>
      </c>
      <c r="U16" s="126">
        <v>38828</v>
      </c>
      <c r="V16" s="126">
        <v>31790</v>
      </c>
      <c r="W16" s="126">
        <v>29983</v>
      </c>
      <c r="X16" s="126">
        <v>23334</v>
      </c>
      <c r="Y16" s="126">
        <v>24437</v>
      </c>
      <c r="Z16" s="126">
        <v>24750</v>
      </c>
      <c r="AA16" s="126">
        <v>24776</v>
      </c>
      <c r="AB16" s="73">
        <f t="shared" si="1"/>
        <v>9500</v>
      </c>
      <c r="AC16" s="74">
        <f t="shared" si="2"/>
        <v>1.8210526315789473</v>
      </c>
      <c r="AD16" s="75">
        <f t="shared" si="3"/>
        <v>3</v>
      </c>
      <c r="AE16" s="73">
        <f t="shared" si="4"/>
        <v>6000</v>
      </c>
      <c r="AF16" s="74">
        <f t="shared" si="5"/>
        <v>0</v>
      </c>
      <c r="AG16" s="75">
        <f t="shared" si="6"/>
        <v>3</v>
      </c>
      <c r="AH16" s="73">
        <f t="shared" si="7"/>
        <v>13412.666666666666</v>
      </c>
      <c r="AI16" s="74">
        <f t="shared" si="8"/>
        <v>14.019086435707544</v>
      </c>
      <c r="AJ16" s="75">
        <f t="shared" si="9"/>
        <v>2</v>
      </c>
      <c r="AK16" s="73">
        <f t="shared" si="10"/>
        <v>23039.333333333332</v>
      </c>
      <c r="AL16" s="74">
        <f t="shared" si="11"/>
        <v>-16.408171532741108</v>
      </c>
      <c r="AM16" s="75">
        <f t="shared" si="12"/>
        <v>3</v>
      </c>
      <c r="AN16" s="73">
        <f t="shared" si="13"/>
        <v>38150.666666666664</v>
      </c>
      <c r="AO16" s="74">
        <f t="shared" si="14"/>
        <v>-21.408974941460173</v>
      </c>
      <c r="AP16" s="75">
        <f t="shared" si="15"/>
        <v>3</v>
      </c>
      <c r="AQ16" s="73">
        <f t="shared" si="16"/>
        <v>24173.666666666668</v>
      </c>
      <c r="AR16" s="74">
        <f t="shared" si="17"/>
        <v>2.4916920616097356</v>
      </c>
      <c r="AS16" s="75">
        <f t="shared" si="18"/>
        <v>3</v>
      </c>
      <c r="AT16" s="78">
        <f t="shared" si="19"/>
        <v>17</v>
      </c>
      <c r="AU16" s="78" t="str">
        <f t="shared" si="20"/>
        <v>AMAN</v>
      </c>
      <c r="AV16" s="78" t="str">
        <f t="shared" si="21"/>
        <v>3</v>
      </c>
    </row>
    <row r="17" spans="1:49" x14ac:dyDescent="0.2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25">
        <v>9969</v>
      </c>
      <c r="E17" s="125">
        <v>9975</v>
      </c>
      <c r="F17" s="125">
        <v>10000</v>
      </c>
      <c r="G17" s="125">
        <v>9800</v>
      </c>
      <c r="H17" s="126">
        <v>6250</v>
      </c>
      <c r="I17" s="126">
        <v>6250</v>
      </c>
      <c r="J17" s="126">
        <v>6250</v>
      </c>
      <c r="K17" s="126">
        <v>7000</v>
      </c>
      <c r="L17" s="126">
        <v>10032</v>
      </c>
      <c r="M17" s="126">
        <v>14950</v>
      </c>
      <c r="N17" s="126">
        <v>14889</v>
      </c>
      <c r="O17" s="126">
        <v>14225</v>
      </c>
      <c r="P17" s="126">
        <v>26525</v>
      </c>
      <c r="Q17" s="126">
        <v>23050</v>
      </c>
      <c r="R17" s="126">
        <v>22850</v>
      </c>
      <c r="S17" s="126">
        <v>17275</v>
      </c>
      <c r="T17" s="126">
        <v>14938</v>
      </c>
      <c r="U17" s="126">
        <v>31517</v>
      </c>
      <c r="V17" s="126">
        <v>31584</v>
      </c>
      <c r="W17" s="126">
        <v>26167</v>
      </c>
      <c r="X17" s="126">
        <v>11019</v>
      </c>
      <c r="Y17" s="126">
        <v>23920</v>
      </c>
      <c r="Z17" s="126">
        <v>25028</v>
      </c>
      <c r="AA17" s="126">
        <v>23974</v>
      </c>
      <c r="AB17" s="73">
        <f t="shared" si="1"/>
        <v>9981.3333333333339</v>
      </c>
      <c r="AC17" s="74">
        <f t="shared" si="2"/>
        <v>-1.8167245524980022</v>
      </c>
      <c r="AD17" s="75">
        <f t="shared" si="3"/>
        <v>3</v>
      </c>
      <c r="AE17" s="73">
        <f t="shared" si="4"/>
        <v>6250</v>
      </c>
      <c r="AF17" s="74">
        <f t="shared" si="5"/>
        <v>12</v>
      </c>
      <c r="AG17" s="75">
        <f t="shared" si="6"/>
        <v>2</v>
      </c>
      <c r="AH17" s="73">
        <f t="shared" si="7"/>
        <v>13290.333333333334</v>
      </c>
      <c r="AI17" s="74">
        <f t="shared" si="8"/>
        <v>7.0326803942715204</v>
      </c>
      <c r="AJ17" s="75">
        <f t="shared" si="9"/>
        <v>2</v>
      </c>
      <c r="AK17" s="73">
        <f t="shared" si="10"/>
        <v>24141.666666666668</v>
      </c>
      <c r="AL17" s="74">
        <f t="shared" si="11"/>
        <v>-28.443217121159826</v>
      </c>
      <c r="AM17" s="75">
        <f t="shared" si="12"/>
        <v>3</v>
      </c>
      <c r="AN17" s="73">
        <f t="shared" si="13"/>
        <v>26013</v>
      </c>
      <c r="AO17" s="74">
        <f t="shared" si="14"/>
        <v>0.59201168646446012</v>
      </c>
      <c r="AP17" s="75">
        <f t="shared" si="15"/>
        <v>3</v>
      </c>
      <c r="AQ17" s="73">
        <f t="shared" si="16"/>
        <v>19989</v>
      </c>
      <c r="AR17" s="74">
        <f t="shared" si="17"/>
        <v>19.935964780629345</v>
      </c>
      <c r="AS17" s="75">
        <f t="shared" si="18"/>
        <v>1</v>
      </c>
      <c r="AT17" s="78">
        <f t="shared" si="19"/>
        <v>14</v>
      </c>
      <c r="AU17" s="78" t="str">
        <f t="shared" si="20"/>
        <v>AMAN</v>
      </c>
      <c r="AV17" s="78" t="str">
        <f t="shared" si="21"/>
        <v>3</v>
      </c>
    </row>
    <row r="18" spans="1:49" x14ac:dyDescent="0.2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25">
        <v>9750</v>
      </c>
      <c r="E18" s="125">
        <v>9793</v>
      </c>
      <c r="F18" s="125">
        <v>9712</v>
      </c>
      <c r="G18" s="125">
        <v>9825</v>
      </c>
      <c r="H18" s="126">
        <v>9000</v>
      </c>
      <c r="I18" s="126">
        <v>9000</v>
      </c>
      <c r="J18" s="126">
        <v>9000</v>
      </c>
      <c r="K18" s="126">
        <v>9000</v>
      </c>
      <c r="L18" s="126">
        <v>15000</v>
      </c>
      <c r="M18" s="126">
        <v>14925</v>
      </c>
      <c r="N18" s="126">
        <v>14803</v>
      </c>
      <c r="O18" s="126">
        <v>15193</v>
      </c>
      <c r="P18" s="126">
        <v>23342</v>
      </c>
      <c r="Q18" s="126">
        <v>22105</v>
      </c>
      <c r="R18" s="126">
        <v>21782</v>
      </c>
      <c r="S18" s="126">
        <v>19495</v>
      </c>
      <c r="T18" s="126">
        <v>35708</v>
      </c>
      <c r="U18" s="126">
        <v>39366</v>
      </c>
      <c r="V18" s="126">
        <v>41103</v>
      </c>
      <c r="W18" s="126">
        <v>40567</v>
      </c>
      <c r="X18" s="126">
        <v>25209</v>
      </c>
      <c r="Y18" s="126">
        <v>28616</v>
      </c>
      <c r="Z18" s="126">
        <v>27454</v>
      </c>
      <c r="AA18" s="126">
        <v>27155</v>
      </c>
      <c r="AB18" s="73">
        <f t="shared" si="1"/>
        <v>9751.6666666666661</v>
      </c>
      <c r="AC18" s="74">
        <f t="shared" si="2"/>
        <v>0.75200820372586508</v>
      </c>
      <c r="AD18" s="75">
        <f t="shared" si="3"/>
        <v>3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14909.333333333334</v>
      </c>
      <c r="AI18" s="74">
        <f t="shared" si="8"/>
        <v>1.9026113396530098</v>
      </c>
      <c r="AJ18" s="75">
        <f t="shared" si="9"/>
        <v>3</v>
      </c>
      <c r="AK18" s="73">
        <f t="shared" si="10"/>
        <v>22409.666666666668</v>
      </c>
      <c r="AL18" s="74">
        <f t="shared" si="11"/>
        <v>-13.006291927590777</v>
      </c>
      <c r="AM18" s="75">
        <f t="shared" si="12"/>
        <v>3</v>
      </c>
      <c r="AN18" s="73">
        <f t="shared" si="13"/>
        <v>38725.666666666664</v>
      </c>
      <c r="AO18" s="74">
        <f t="shared" si="14"/>
        <v>4.7548137755321687</v>
      </c>
      <c r="AP18" s="75">
        <f t="shared" si="15"/>
        <v>3</v>
      </c>
      <c r="AQ18" s="73">
        <f t="shared" si="16"/>
        <v>27093</v>
      </c>
      <c r="AR18" s="74">
        <f t="shared" si="17"/>
        <v>0.2288413981471229</v>
      </c>
      <c r="AS18" s="75">
        <f t="shared" si="18"/>
        <v>3</v>
      </c>
      <c r="AT18" s="78">
        <f t="shared" si="19"/>
        <v>18</v>
      </c>
      <c r="AU18" s="78" t="str">
        <f t="shared" si="20"/>
        <v>AMAN</v>
      </c>
      <c r="AV18" s="78" t="str">
        <f t="shared" si="21"/>
        <v>3</v>
      </c>
    </row>
    <row r="19" spans="1:49" ht="15.75" hidden="1" x14ac:dyDescent="0.25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 x14ac:dyDescent="0.25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 x14ac:dyDescent="0.25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 x14ac:dyDescent="0.25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 x14ac:dyDescent="0.25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 x14ac:dyDescent="0.25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 x14ac:dyDescent="0.25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 x14ac:dyDescent="0.25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 x14ac:dyDescent="0.25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 x14ac:dyDescent="0.25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 x14ac:dyDescent="0.25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 x14ac:dyDescent="0.25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 x14ac:dyDescent="0.25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 x14ac:dyDescent="0.25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 x14ac:dyDescent="0.25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 x14ac:dyDescent="0.25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 x14ac:dyDescent="0.25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 x14ac:dyDescent="0.25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 x14ac:dyDescent="0.25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 x14ac:dyDescent="0.25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 x14ac:dyDescent="0.25">
      <c r="A39" s="156" t="str">
        <f>B3&amp;""&amp;B6</f>
        <v>PROVINSISulawesi Tengah</v>
      </c>
      <c r="B39" s="156"/>
      <c r="C39" s="156"/>
      <c r="D39" s="104">
        <f>AVERAGE(D6:D38)</f>
        <v>10344.461538461539</v>
      </c>
      <c r="E39" s="104">
        <f t="shared" ref="E39:AA39" si="22">AVERAGE(E6:E38)</f>
        <v>10266.307692307691</v>
      </c>
      <c r="F39" s="104">
        <f t="shared" si="22"/>
        <v>10208.076923076924</v>
      </c>
      <c r="G39" s="104">
        <f t="shared" si="22"/>
        <v>10329.615384615385</v>
      </c>
      <c r="H39" s="104">
        <f t="shared" si="22"/>
        <v>8342.3076923076915</v>
      </c>
      <c r="I39" s="104">
        <f t="shared" si="22"/>
        <v>8265.3846153846152</v>
      </c>
      <c r="J39" s="104">
        <f t="shared" si="22"/>
        <v>8296.1538461538457</v>
      </c>
      <c r="K39" s="104">
        <f t="shared" si="22"/>
        <v>8296.1538461538457</v>
      </c>
      <c r="L39" s="104">
        <f t="shared" si="22"/>
        <v>14456.307692307691</v>
      </c>
      <c r="M39" s="104">
        <f t="shared" si="22"/>
        <v>15635</v>
      </c>
      <c r="N39" s="104">
        <f t="shared" si="22"/>
        <v>15600.384615384615</v>
      </c>
      <c r="O39" s="104">
        <f t="shared" si="22"/>
        <v>15745.846153846154</v>
      </c>
      <c r="P39" s="104">
        <f t="shared" si="22"/>
        <v>25861.307692307691</v>
      </c>
      <c r="Q39" s="104">
        <f t="shared" si="22"/>
        <v>24875.923076923078</v>
      </c>
      <c r="R39" s="104">
        <f t="shared" si="22"/>
        <v>24323.384615384617</v>
      </c>
      <c r="S39" s="104">
        <f t="shared" si="22"/>
        <v>22653.23076923077</v>
      </c>
      <c r="T39" s="104">
        <f t="shared" si="22"/>
        <v>41085.615384615383</v>
      </c>
      <c r="U39" s="104">
        <f t="shared" si="22"/>
        <v>44957.846153846156</v>
      </c>
      <c r="V39" s="104">
        <f t="shared" si="22"/>
        <v>43904.461538461539</v>
      </c>
      <c r="W39" s="104">
        <f t="shared" si="22"/>
        <v>42604.076923076922</v>
      </c>
      <c r="X39" s="104">
        <f t="shared" si="22"/>
        <v>25008.846153846152</v>
      </c>
      <c r="Y39" s="104">
        <f t="shared" si="22"/>
        <v>30413</v>
      </c>
      <c r="Z39" s="104">
        <f t="shared" si="22"/>
        <v>31112.23076923077</v>
      </c>
      <c r="AA39" s="104">
        <f t="shared" si="22"/>
        <v>31348.076923076922</v>
      </c>
      <c r="AB39" s="101">
        <f t="shared" si="1"/>
        <v>10272.948717948719</v>
      </c>
      <c r="AC39" s="102">
        <f t="shared" si="2"/>
        <v>0.55161052802355603</v>
      </c>
      <c r="AD39" s="103">
        <f t="shared" si="3"/>
        <v>3</v>
      </c>
      <c r="AE39" s="101">
        <f t="shared" si="4"/>
        <v>8301.282051282049</v>
      </c>
      <c r="AF39" s="102">
        <f t="shared" si="5"/>
        <v>-6.1776061776039316E-2</v>
      </c>
      <c r="AG39" s="103">
        <f t="shared" si="6"/>
        <v>3</v>
      </c>
      <c r="AH39" s="101">
        <f t="shared" si="7"/>
        <v>15230.564102564102</v>
      </c>
      <c r="AI39" s="102">
        <f t="shared" si="8"/>
        <v>3.3832105482902222</v>
      </c>
      <c r="AJ39" s="103">
        <f t="shared" si="9"/>
        <v>3</v>
      </c>
      <c r="AK39" s="101">
        <f t="shared" si="10"/>
        <v>25020.205128205125</v>
      </c>
      <c r="AL39" s="102">
        <f t="shared" si="11"/>
        <v>-9.4602516120304703</v>
      </c>
      <c r="AM39" s="103">
        <f t="shared" si="12"/>
        <v>3</v>
      </c>
      <c r="AN39" s="101">
        <f t="shared" si="13"/>
        <v>43315.974358974352</v>
      </c>
      <c r="AO39" s="102">
        <f t="shared" si="14"/>
        <v>-1.6434986086142067</v>
      </c>
      <c r="AP39" s="103">
        <f t="shared" si="15"/>
        <v>3</v>
      </c>
      <c r="AQ39" s="101">
        <f t="shared" si="16"/>
        <v>28844.692307692309</v>
      </c>
      <c r="AR39" s="102">
        <f t="shared" si="17"/>
        <v>8.6788397278795397</v>
      </c>
      <c r="AS39" s="103">
        <f t="shared" si="18"/>
        <v>2</v>
      </c>
      <c r="AT39" s="76">
        <f t="shared" si="19"/>
        <v>17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A6" sqref="A6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 x14ac:dyDescent="0.3">
      <c r="A1" s="171" t="s">
        <v>584</v>
      </c>
      <c r="B1" s="171"/>
      <c r="C1" s="171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1" t="s">
        <v>3</v>
      </c>
      <c r="B4" s="141" t="s">
        <v>4</v>
      </c>
      <c r="C4" s="141" t="s">
        <v>5</v>
      </c>
      <c r="D4" s="172" t="s">
        <v>585</v>
      </c>
      <c r="E4" s="172" t="s">
        <v>586</v>
      </c>
      <c r="F4" s="172" t="s">
        <v>587</v>
      </c>
      <c r="G4" s="172" t="s">
        <v>588</v>
      </c>
      <c r="H4" s="172" t="s">
        <v>589</v>
      </c>
      <c r="I4" s="141" t="s">
        <v>590</v>
      </c>
      <c r="J4" s="141" t="s">
        <v>591</v>
      </c>
      <c r="K4" s="141"/>
      <c r="L4" s="141"/>
    </row>
    <row r="5" spans="1:12" s="35" customFormat="1" ht="15.75" x14ac:dyDescent="0.25">
      <c r="A5" s="141"/>
      <c r="B5" s="141"/>
      <c r="C5" s="141"/>
      <c r="D5" s="172"/>
      <c r="E5" s="172"/>
      <c r="F5" s="172"/>
      <c r="G5" s="172"/>
      <c r="H5" s="172"/>
      <c r="I5" s="141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127">
        <v>272</v>
      </c>
      <c r="E6" s="127">
        <v>1559</v>
      </c>
      <c r="F6" s="127">
        <v>10986</v>
      </c>
      <c r="G6" s="127">
        <v>621</v>
      </c>
      <c r="H6" s="126">
        <f>D6+E6</f>
        <v>1831</v>
      </c>
      <c r="I6" s="43">
        <f t="shared" ref="I6:I18" si="0">SUM(D6:G6)</f>
        <v>13438</v>
      </c>
      <c r="J6" s="46">
        <f t="shared" ref="J6:J39" si="1">IF(ISERROR((H6/I6)*100),0,((H6/I6)*100))</f>
        <v>13.625539514808752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7">
        <v>71</v>
      </c>
      <c r="E7" s="127">
        <v>500</v>
      </c>
      <c r="F7" s="127">
        <v>3283</v>
      </c>
      <c r="G7" s="127">
        <v>120</v>
      </c>
      <c r="H7" s="126">
        <f t="shared" ref="H7:H18" si="2">D7+E7</f>
        <v>571</v>
      </c>
      <c r="I7" s="43">
        <f t="shared" si="0"/>
        <v>3974</v>
      </c>
      <c r="J7" s="46">
        <f t="shared" si="1"/>
        <v>14.368394564670359</v>
      </c>
      <c r="K7" s="47">
        <f t="shared" ref="K7:K18" si="3">IF(J7="","",IF(J7&lt;10,3,IF(J7&gt;15,1,2)))</f>
        <v>2</v>
      </c>
      <c r="L7" s="47" t="str">
        <f t="shared" ref="L7:L18" si="4">IF(K7="","",IF(K7=3,"AMAN",IF(K7=1,"RENTAN","WASPADA")))</f>
        <v>WASPADA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7">
        <v>13</v>
      </c>
      <c r="E8" s="127">
        <v>77</v>
      </c>
      <c r="F8" s="127">
        <v>282</v>
      </c>
      <c r="G8" s="127">
        <v>13</v>
      </c>
      <c r="H8" s="126">
        <f t="shared" si="2"/>
        <v>90</v>
      </c>
      <c r="I8" s="43">
        <f t="shared" si="0"/>
        <v>385</v>
      </c>
      <c r="J8" s="46">
        <f t="shared" si="1"/>
        <v>23.376623376623375</v>
      </c>
      <c r="K8" s="47">
        <f t="shared" si="3"/>
        <v>1</v>
      </c>
      <c r="L8" s="47" t="str">
        <f t="shared" si="4"/>
        <v>RENTAN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7">
        <v>233</v>
      </c>
      <c r="E9" s="127">
        <v>1020</v>
      </c>
      <c r="F9" s="127">
        <v>5781</v>
      </c>
      <c r="G9" s="127">
        <v>143</v>
      </c>
      <c r="H9" s="126">
        <f t="shared" si="2"/>
        <v>1253</v>
      </c>
      <c r="I9" s="43">
        <f t="shared" si="0"/>
        <v>7177</v>
      </c>
      <c r="J9" s="46">
        <f t="shared" si="1"/>
        <v>17.45854813989132</v>
      </c>
      <c r="K9" s="47">
        <f t="shared" si="3"/>
        <v>1</v>
      </c>
      <c r="L9" s="47" t="str">
        <f t="shared" si="4"/>
        <v>RENTAN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7">
        <v>88</v>
      </c>
      <c r="E10" s="127">
        <v>489</v>
      </c>
      <c r="F10" s="127">
        <v>4150</v>
      </c>
      <c r="G10" s="127">
        <v>252</v>
      </c>
      <c r="H10" s="126">
        <f t="shared" si="2"/>
        <v>577</v>
      </c>
      <c r="I10" s="43">
        <f t="shared" si="0"/>
        <v>4979</v>
      </c>
      <c r="J10" s="46">
        <f t="shared" si="1"/>
        <v>11.588672424181562</v>
      </c>
      <c r="K10" s="47">
        <f t="shared" si="3"/>
        <v>2</v>
      </c>
      <c r="L10" s="47" t="str">
        <f t="shared" si="4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7">
        <v>83</v>
      </c>
      <c r="E11" s="127">
        <v>454</v>
      </c>
      <c r="F11" s="127">
        <v>6652</v>
      </c>
      <c r="G11" s="127">
        <v>255</v>
      </c>
      <c r="H11" s="126">
        <f t="shared" si="2"/>
        <v>537</v>
      </c>
      <c r="I11" s="43">
        <f t="shared" si="0"/>
        <v>7444</v>
      </c>
      <c r="J11" s="46">
        <f t="shared" si="1"/>
        <v>7.2138635142396561</v>
      </c>
      <c r="K11" s="47">
        <f t="shared" si="3"/>
        <v>3</v>
      </c>
      <c r="L11" s="47" t="str">
        <f t="shared" si="4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7">
        <v>61</v>
      </c>
      <c r="E12" s="127">
        <v>405</v>
      </c>
      <c r="F12" s="127">
        <v>3114</v>
      </c>
      <c r="G12" s="127">
        <v>177</v>
      </c>
      <c r="H12" s="126">
        <f t="shared" si="2"/>
        <v>466</v>
      </c>
      <c r="I12" s="43">
        <f t="shared" si="0"/>
        <v>3757</v>
      </c>
      <c r="J12" s="46">
        <f t="shared" si="1"/>
        <v>12.403513441575726</v>
      </c>
      <c r="K12" s="47">
        <f t="shared" si="3"/>
        <v>2</v>
      </c>
      <c r="L12" s="47" t="str">
        <f t="shared" si="4"/>
        <v>WASPADA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7">
        <v>106</v>
      </c>
      <c r="E13" s="127">
        <v>469</v>
      </c>
      <c r="F13" s="127">
        <v>6685</v>
      </c>
      <c r="G13" s="127">
        <v>148</v>
      </c>
      <c r="H13" s="126">
        <f t="shared" si="2"/>
        <v>575</v>
      </c>
      <c r="I13" s="43">
        <f t="shared" si="0"/>
        <v>7408</v>
      </c>
      <c r="J13" s="46">
        <f t="shared" si="1"/>
        <v>7.7618790496760264</v>
      </c>
      <c r="K13" s="47">
        <f t="shared" si="3"/>
        <v>3</v>
      </c>
      <c r="L13" s="47" t="str">
        <f t="shared" si="4"/>
        <v>AMAN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7">
        <v>115</v>
      </c>
      <c r="E14" s="127">
        <v>342</v>
      </c>
      <c r="F14" s="127">
        <v>4744</v>
      </c>
      <c r="G14" s="127">
        <v>83</v>
      </c>
      <c r="H14" s="126">
        <f t="shared" si="2"/>
        <v>457</v>
      </c>
      <c r="I14" s="43">
        <f t="shared" si="0"/>
        <v>5284</v>
      </c>
      <c r="J14" s="46">
        <f t="shared" si="1"/>
        <v>8.6487509462528376</v>
      </c>
      <c r="K14" s="47">
        <f t="shared" si="3"/>
        <v>3</v>
      </c>
      <c r="L14" s="47" t="str">
        <f t="shared" si="4"/>
        <v>AMAN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7">
        <v>133</v>
      </c>
      <c r="E15" s="127">
        <v>951</v>
      </c>
      <c r="F15" s="127">
        <v>10053</v>
      </c>
      <c r="G15" s="127">
        <v>517</v>
      </c>
      <c r="H15" s="126">
        <f t="shared" si="2"/>
        <v>1084</v>
      </c>
      <c r="I15" s="43">
        <f t="shared" si="0"/>
        <v>11654</v>
      </c>
      <c r="J15" s="46">
        <f t="shared" si="1"/>
        <v>9.30152737257594</v>
      </c>
      <c r="K15" s="47">
        <f t="shared" si="3"/>
        <v>3</v>
      </c>
      <c r="L15" s="47" t="str">
        <f t="shared" si="4"/>
        <v>AMAN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7">
        <v>573</v>
      </c>
      <c r="E16" s="127">
        <v>2456</v>
      </c>
      <c r="F16" s="127">
        <v>16176</v>
      </c>
      <c r="G16" s="127">
        <v>571</v>
      </c>
      <c r="H16" s="126">
        <f t="shared" si="2"/>
        <v>3029</v>
      </c>
      <c r="I16" s="43">
        <f t="shared" si="0"/>
        <v>19776</v>
      </c>
      <c r="J16" s="46">
        <f t="shared" si="1"/>
        <v>15.316545307443366</v>
      </c>
      <c r="K16" s="47">
        <f t="shared" si="3"/>
        <v>1</v>
      </c>
      <c r="L16" s="47" t="str">
        <f t="shared" si="4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7">
        <v>240</v>
      </c>
      <c r="E17" s="127">
        <v>958</v>
      </c>
      <c r="F17" s="127">
        <v>6279</v>
      </c>
      <c r="G17" s="127">
        <v>190</v>
      </c>
      <c r="H17" s="126">
        <f t="shared" si="2"/>
        <v>1198</v>
      </c>
      <c r="I17" s="43">
        <f t="shared" si="0"/>
        <v>7667</v>
      </c>
      <c r="J17" s="46">
        <f t="shared" si="1"/>
        <v>15.625407590974305</v>
      </c>
      <c r="K17" s="47">
        <f t="shared" si="3"/>
        <v>1</v>
      </c>
      <c r="L17" s="47" t="str">
        <f t="shared" si="4"/>
        <v>RENTAN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7">
        <v>102</v>
      </c>
      <c r="E18" s="127">
        <v>379</v>
      </c>
      <c r="F18" s="127">
        <v>2073</v>
      </c>
      <c r="G18" s="127">
        <v>110</v>
      </c>
      <c r="H18" s="126">
        <f t="shared" si="2"/>
        <v>481</v>
      </c>
      <c r="I18" s="43">
        <f t="shared" si="0"/>
        <v>2664</v>
      </c>
      <c r="J18" s="46">
        <f t="shared" si="1"/>
        <v>18.055555555555554</v>
      </c>
      <c r="K18" s="47">
        <f t="shared" si="3"/>
        <v>1</v>
      </c>
      <c r="L18" s="47" t="str">
        <f t="shared" si="4"/>
        <v>RENTAN</v>
      </c>
    </row>
    <row r="19" spans="1:12" hidden="1" x14ac:dyDescent="0.25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 x14ac:dyDescent="0.25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 x14ac:dyDescent="0.25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 x14ac:dyDescent="0.25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 x14ac:dyDescent="0.25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 x14ac:dyDescent="0.25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 x14ac:dyDescent="0.25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 x14ac:dyDescent="0.25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 x14ac:dyDescent="0.25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 x14ac:dyDescent="0.25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 x14ac:dyDescent="0.25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 x14ac:dyDescent="0.25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 x14ac:dyDescent="0.25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 x14ac:dyDescent="0.25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 x14ac:dyDescent="0.25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 x14ac:dyDescent="0.25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 x14ac:dyDescent="0.25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 x14ac:dyDescent="0.25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 x14ac:dyDescent="0.25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 x14ac:dyDescent="0.25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 x14ac:dyDescent="0.25">
      <c r="A39" s="170" t="str">
        <f>B4&amp;""&amp;B6</f>
        <v>PROVINSISulawesi Tengah</v>
      </c>
      <c r="B39" s="170"/>
      <c r="C39" s="170"/>
      <c r="D39" s="111">
        <f>SUM(D6:D38)</f>
        <v>2090</v>
      </c>
      <c r="E39" s="111">
        <f>SUM(E6:E38)</f>
        <v>10059</v>
      </c>
      <c r="F39" s="111">
        <f>SUM(F6:F38)</f>
        <v>80258</v>
      </c>
      <c r="G39" s="111">
        <f>SUM(G6:G38)</f>
        <v>3200</v>
      </c>
      <c r="H39" s="45">
        <f t="shared" ref="H39" si="5">D39+E39</f>
        <v>12149</v>
      </c>
      <c r="I39" s="45">
        <f t="shared" ref="I39" si="6">SUM(D39:G39)</f>
        <v>95607</v>
      </c>
      <c r="J39" s="105">
        <f t="shared" si="1"/>
        <v>12.707228550210758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C48" sqref="C4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73" t="s">
        <v>592</v>
      </c>
      <c r="B1" s="173"/>
      <c r="C1" s="173"/>
      <c r="D1" s="173"/>
      <c r="E1" s="173"/>
      <c r="F1" s="173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39" si="0">IF(ISERROR(D6+E6+F6),"",D6+E6+F6)</f>
        <v>7</v>
      </c>
      <c r="H6" s="31" t="str">
        <f t="shared" ref="H6:H39" si="1">IF(G6="","",IF(G6&lt;=5,"RENTAN",IF(G6&gt;7,"AMAN","WASPADA")))</f>
        <v>WASPADA</v>
      </c>
      <c r="I6" s="30" t="str">
        <f t="shared" ref="I6:I3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3</v>
      </c>
      <c r="E7" s="30" t="str">
        <f>IA!AV7</f>
        <v>3</v>
      </c>
      <c r="F7" s="30">
        <f>IP!K7</f>
        <v>2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1</v>
      </c>
      <c r="G8" s="31">
        <f t="shared" si="0"/>
        <v>6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2</v>
      </c>
      <c r="E9" s="30" t="str">
        <f>IA!AV9</f>
        <v>3</v>
      </c>
      <c r="F9" s="30">
        <f>IP!K9</f>
        <v>1</v>
      </c>
      <c r="G9" s="31">
        <f t="shared" si="0"/>
        <v>6</v>
      </c>
      <c r="H9" s="31" t="str">
        <f t="shared" si="1"/>
        <v>WASPADA</v>
      </c>
      <c r="I9" s="30" t="str">
        <f t="shared" si="2"/>
        <v>2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2</v>
      </c>
      <c r="E12" s="30" t="str">
        <f>IA!AV12</f>
        <v>3</v>
      </c>
      <c r="F12" s="30">
        <f>IP!K12</f>
        <v>2</v>
      </c>
      <c r="G12" s="31">
        <f t="shared" si="0"/>
        <v>7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3</v>
      </c>
      <c r="E13" s="30" t="str">
        <f>IA!AV13</f>
        <v>3</v>
      </c>
      <c r="F13" s="30">
        <f>IP!K13</f>
        <v>3</v>
      </c>
      <c r="G13" s="31">
        <f t="shared" si="0"/>
        <v>9</v>
      </c>
      <c r="H13" s="31" t="str">
        <f t="shared" si="1"/>
        <v>AMAN</v>
      </c>
      <c r="I13" s="30" t="str">
        <f t="shared" si="2"/>
        <v>3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2</v>
      </c>
      <c r="E14" s="30" t="str">
        <f>IA!AV14</f>
        <v>3</v>
      </c>
      <c r="F14" s="30">
        <f>IP!K14</f>
        <v>3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3</v>
      </c>
      <c r="E15" s="30" t="str">
        <f>IA!AV15</f>
        <v>3</v>
      </c>
      <c r="F15" s="30">
        <f>IP!K15</f>
        <v>3</v>
      </c>
      <c r="G15" s="31">
        <f t="shared" si="0"/>
        <v>9</v>
      </c>
      <c r="H15" s="31" t="str">
        <f t="shared" si="1"/>
        <v>AMAN</v>
      </c>
      <c r="I15" s="30" t="str">
        <f t="shared" si="2"/>
        <v>3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2</v>
      </c>
      <c r="E17" s="30" t="str">
        <f>IA!AV17</f>
        <v>3</v>
      </c>
      <c r="F17" s="30">
        <f>IP!K17</f>
        <v>1</v>
      </c>
      <c r="G17" s="31">
        <f t="shared" si="0"/>
        <v>6</v>
      </c>
      <c r="H17" s="31" t="str">
        <f t="shared" si="1"/>
        <v>WASPADA</v>
      </c>
      <c r="I17" s="30" t="str">
        <f t="shared" si="2"/>
        <v>2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hidden="1" x14ac:dyDescent="0.25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 x14ac:dyDescent="0.25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 x14ac:dyDescent="0.25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 x14ac:dyDescent="0.25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 x14ac:dyDescent="0.25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 x14ac:dyDescent="0.25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 x14ac:dyDescent="0.25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 x14ac:dyDescent="0.25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 x14ac:dyDescent="0.25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 x14ac:dyDescent="0.25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 x14ac:dyDescent="0.25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 x14ac:dyDescent="0.25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 x14ac:dyDescent="0.25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 x14ac:dyDescent="0.25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 x14ac:dyDescent="0.25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 x14ac:dyDescent="0.25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 x14ac:dyDescent="0.25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 x14ac:dyDescent="0.25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 x14ac:dyDescent="0.25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 x14ac:dyDescent="0.25">
      <c r="A38" s="29"/>
      <c r="B38" s="29"/>
      <c r="C38" s="29"/>
      <c r="D38" s="30"/>
      <c r="E38" s="30"/>
      <c r="F38" s="30"/>
      <c r="G38" s="31"/>
      <c r="H38" s="31"/>
      <c r="I38" s="30"/>
    </row>
    <row r="39" spans="1:9" x14ac:dyDescent="0.25">
      <c r="A39" s="174" t="str">
        <f>B5&amp;""&amp;B6</f>
        <v>ProvinsiSulawesi Tengah</v>
      </c>
      <c r="B39" s="174"/>
      <c r="C39" s="174"/>
      <c r="D39" s="116" t="str">
        <f>IK!Z39</f>
        <v>2</v>
      </c>
      <c r="E39" s="116" t="str">
        <f>IA!AV39</f>
        <v>3</v>
      </c>
      <c r="F39" s="116">
        <f>IP!K39</f>
        <v>2</v>
      </c>
      <c r="G39" s="117">
        <f t="shared" si="0"/>
        <v>7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 x14ac:dyDescent="0.25"/>
  <sheetData>
    <row r="1" spans="2:2" x14ac:dyDescent="0.25">
      <c r="B1" s="24">
        <v>44562</v>
      </c>
    </row>
    <row r="2" spans="2:2" x14ac:dyDescent="0.25">
      <c r="B2" s="24">
        <v>44593</v>
      </c>
    </row>
    <row r="3" spans="2:2" x14ac:dyDescent="0.25">
      <c r="B3" s="24">
        <v>44621</v>
      </c>
    </row>
    <row r="4" spans="2:2" x14ac:dyDescent="0.25">
      <c r="B4" s="24">
        <v>44652</v>
      </c>
    </row>
    <row r="5" spans="2:2" x14ac:dyDescent="0.25">
      <c r="B5" s="24">
        <v>44682</v>
      </c>
    </row>
    <row r="6" spans="2:2" x14ac:dyDescent="0.25">
      <c r="B6" s="24">
        <v>44713</v>
      </c>
    </row>
    <row r="7" spans="2:2" x14ac:dyDescent="0.25">
      <c r="B7" s="24">
        <v>44743</v>
      </c>
    </row>
    <row r="8" spans="2:2" x14ac:dyDescent="0.25">
      <c r="B8" s="24">
        <v>44774</v>
      </c>
    </row>
    <row r="9" spans="2:2" x14ac:dyDescent="0.25">
      <c r="B9" s="24">
        <v>44805</v>
      </c>
    </row>
    <row r="10" spans="2:2" x14ac:dyDescent="0.25">
      <c r="B10" s="24">
        <v>44835</v>
      </c>
    </row>
    <row r="11" spans="2:2" x14ac:dyDescent="0.25">
      <c r="B11" s="24">
        <v>44866</v>
      </c>
    </row>
    <row r="12" spans="2:2" x14ac:dyDescent="0.25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28" t="s">
        <v>0</v>
      </c>
      <c r="B1" s="128"/>
      <c r="C1" s="128"/>
    </row>
    <row r="2" spans="1:21" x14ac:dyDescent="0.25">
      <c r="A2" s="133" t="s">
        <v>3</v>
      </c>
      <c r="B2" s="133" t="s">
        <v>4</v>
      </c>
      <c r="C2" s="133" t="s">
        <v>5</v>
      </c>
      <c r="D2" s="175" t="s">
        <v>602</v>
      </c>
      <c r="E2" s="175"/>
      <c r="F2" s="175"/>
      <c r="G2" s="175" t="s">
        <v>603</v>
      </c>
      <c r="H2" s="175"/>
      <c r="I2" s="175"/>
      <c r="J2" s="175" t="s">
        <v>604</v>
      </c>
      <c r="K2" s="175"/>
      <c r="L2" s="175"/>
      <c r="M2" s="175" t="s">
        <v>605</v>
      </c>
      <c r="N2" s="175"/>
      <c r="O2" s="175"/>
      <c r="P2" s="175" t="s">
        <v>606</v>
      </c>
      <c r="Q2" s="175"/>
      <c r="R2" s="175"/>
      <c r="S2" s="175" t="s">
        <v>607</v>
      </c>
      <c r="T2" s="175"/>
      <c r="U2" s="175"/>
    </row>
    <row r="3" spans="1:21" ht="30" customHeight="1" x14ac:dyDescent="0.25">
      <c r="A3" s="133"/>
      <c r="B3" s="133"/>
      <c r="C3" s="133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8238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74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42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1085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168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1481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2844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521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10799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1929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1342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40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P2:R2"/>
    <mergeCell ref="S2:U2"/>
    <mergeCell ref="A2:A3"/>
    <mergeCell ref="B2:B3"/>
    <mergeCell ref="C2:C3"/>
    <mergeCell ref="A1:C1"/>
    <mergeCell ref="D2:F2"/>
    <mergeCell ref="G2:I2"/>
    <mergeCell ref="J2:L2"/>
    <mergeCell ref="M2:O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2022-10-18T02:25:58Z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