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J18" i="3" l="1"/>
  <c r="J17" i="3"/>
  <c r="J16" i="3"/>
  <c r="J15" i="3"/>
  <c r="J14" i="3"/>
  <c r="J13" i="3"/>
  <c r="J12" i="3"/>
  <c r="J11" i="3"/>
  <c r="J10" i="3"/>
  <c r="J9" i="3"/>
  <c r="J8" i="3"/>
  <c r="J6" i="3"/>
  <c r="K6" i="3" s="1"/>
  <c r="J7" i="3"/>
  <c r="K7" i="3" s="1"/>
  <c r="I44" i="3" l="1"/>
  <c r="H44" i="3"/>
  <c r="G44" i="3"/>
  <c r="F44" i="3"/>
  <c r="K44" i="2" l="1"/>
  <c r="J44" i="2"/>
  <c r="I44" i="2"/>
  <c r="G44" i="2"/>
  <c r="H44" i="2" l="1"/>
  <c r="F44" i="2"/>
  <c r="K18" i="3" l="1"/>
  <c r="K17" i="3"/>
  <c r="K16" i="3"/>
  <c r="K15" i="3"/>
  <c r="K14" i="3"/>
  <c r="K13" i="3"/>
  <c r="K12" i="3"/>
  <c r="K11" i="3"/>
  <c r="K10" i="3"/>
  <c r="K9" i="3"/>
  <c r="K8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A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A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0" i="3" l="1"/>
  <c r="N20" i="3" s="1"/>
  <c r="L24" i="3"/>
  <c r="N24" i="3" s="1"/>
  <c r="L28" i="3"/>
  <c r="L32" i="3"/>
  <c r="N32" i="3" s="1"/>
  <c r="L36" i="3"/>
  <c r="N36" i="3" s="1"/>
  <c r="L40" i="3"/>
  <c r="N40" i="3" s="1"/>
  <c r="L22" i="3"/>
  <c r="L26" i="3"/>
  <c r="N26" i="3" s="1"/>
  <c r="L30" i="3"/>
  <c r="N30" i="3" s="1"/>
  <c r="L34" i="3"/>
  <c r="M34" i="3" s="1"/>
  <c r="H31" i="4" s="1"/>
  <c r="Z42" i="1"/>
  <c r="AA42" i="1" s="1"/>
  <c r="AB42" i="1" s="1"/>
  <c r="F39" i="4" s="1"/>
  <c r="Z41" i="1"/>
  <c r="AA41" i="1" s="1"/>
  <c r="AB41" i="1" s="1"/>
  <c r="F38" i="4" s="1"/>
  <c r="Z21" i="1"/>
  <c r="AA21" i="1" s="1"/>
  <c r="AB21" i="1" s="1"/>
  <c r="F18" i="4" s="1"/>
  <c r="Z26" i="1"/>
  <c r="AA26" i="1" s="1"/>
  <c r="AB26" i="1" s="1"/>
  <c r="F23" i="4" s="1"/>
  <c r="U42" i="1"/>
  <c r="L38" i="3"/>
  <c r="N38" i="3" s="1"/>
  <c r="L43" i="3"/>
  <c r="M43" i="3" s="1"/>
  <c r="H40" i="4" s="1"/>
  <c r="L42" i="3"/>
  <c r="M42" i="3" s="1"/>
  <c r="H39" i="4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8" i="3"/>
  <c r="M28" i="3"/>
  <c r="H25" i="4" s="1"/>
  <c r="M32" i="3"/>
  <c r="H29" i="4" s="1"/>
  <c r="N22" i="3"/>
  <c r="M22" i="3"/>
  <c r="H19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L7" i="3"/>
  <c r="N34" i="3" l="1"/>
  <c r="M36" i="3"/>
  <c r="H33" i="4" s="1"/>
  <c r="I33" i="4" s="1"/>
  <c r="J33" i="4" s="1"/>
  <c r="K33" i="4" s="1"/>
  <c r="M40" i="3"/>
  <c r="H37" i="4" s="1"/>
  <c r="M30" i="3"/>
  <c r="H27" i="4" s="1"/>
  <c r="N42" i="3"/>
  <c r="M20" i="3"/>
  <c r="H17" i="4" s="1"/>
  <c r="M24" i="3"/>
  <c r="H21" i="4" s="1"/>
  <c r="M26" i="3"/>
  <c r="H23" i="4" s="1"/>
  <c r="I23" i="4" s="1"/>
  <c r="J23" i="4" s="1"/>
  <c r="K23" i="4" s="1"/>
  <c r="M38" i="3"/>
  <c r="H35" i="4" s="1"/>
  <c r="I35" i="4" s="1"/>
  <c r="J35" i="4" s="1"/>
  <c r="K35" i="4" s="1"/>
  <c r="I21" i="4"/>
  <c r="J21" i="4" s="1"/>
  <c r="K21" i="4" s="1"/>
  <c r="I19" i="4"/>
  <c r="J19" i="4" s="1"/>
  <c r="K19" i="4" s="1"/>
  <c r="I29" i="4"/>
  <c r="J29" i="4" s="1"/>
  <c r="K2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39" i="4"/>
  <c r="J39" i="4" s="1"/>
  <c r="K39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I26" i="4" s="1"/>
  <c r="J26" i="4" s="1"/>
  <c r="K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<sst xmlns="http://schemas.openxmlformats.org/spreadsheetml/2006/main" count="1193" uniqueCount="620">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</sst>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0" fontId="0" fillId="0" borderId="0" xfId="0" applyAlignment="1">
      <alignment wrapText="1"/>
    </xf>
    <xf numFmtId="164" fontId="2" fillId="0" borderId="3" xfId="0" applyNumberFormat="1" applyFont="1" applyBorder="1" applyAlignment="1">
      <alignment vertical="center"/>
    </xf>
    <xf numFmtId="164" fontId="16" fillId="0" borderId="17" xfId="1" applyNumberFormat="1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40" fontId="4" fillId="0" borderId="15" xfId="0" applyNumberFormat="1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wrapText="1"/>
    </xf>
    <xf numFmtId="0" fontId="5" fillId="10" borderId="7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P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90" t="s">
        <v>0</v>
      </c>
      <c r="B1" s="91"/>
      <c r="C1" s="91"/>
      <c r="D1" s="91"/>
      <c r="E1" s="91"/>
      <c r="F1" s="2" t="s">
        <v>1</v>
      </c>
      <c r="G1" s="3">
        <v>45597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92" t="s">
        <v>3</v>
      </c>
      <c r="B2" s="91"/>
      <c r="C2" s="91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103" t="s">
        <v>4</v>
      </c>
      <c r="B3" s="10" t="s">
        <v>5</v>
      </c>
      <c r="C3" s="103" t="s">
        <v>6</v>
      </c>
      <c r="D3" s="10" t="s">
        <v>7</v>
      </c>
      <c r="E3" s="11" t="s">
        <v>8</v>
      </c>
      <c r="F3" s="93" t="s">
        <v>9</v>
      </c>
      <c r="G3" s="94"/>
      <c r="H3" s="94"/>
      <c r="I3" s="94"/>
      <c r="J3" s="94"/>
      <c r="K3" s="95"/>
      <c r="L3" s="96" t="s">
        <v>10</v>
      </c>
      <c r="M3" s="94"/>
      <c r="N3" s="94"/>
      <c r="O3" s="94"/>
      <c r="P3" s="94"/>
      <c r="Q3" s="95"/>
      <c r="R3" s="93" t="s">
        <v>9</v>
      </c>
      <c r="S3" s="94"/>
      <c r="T3" s="94"/>
      <c r="U3" s="95"/>
      <c r="V3" s="96" t="s">
        <v>10</v>
      </c>
      <c r="W3" s="94"/>
      <c r="X3" s="94"/>
      <c r="Y3" s="95"/>
      <c r="Z3" s="97" t="s">
        <v>11</v>
      </c>
      <c r="AA3" s="98"/>
      <c r="AB3" s="99"/>
      <c r="AC3" s="6"/>
      <c r="AD3" s="6"/>
    </row>
    <row r="4" spans="1:30" ht="14.25" customHeight="1">
      <c r="A4" s="104"/>
      <c r="B4" s="12"/>
      <c r="C4" s="104"/>
      <c r="D4" s="12"/>
      <c r="E4" s="13"/>
      <c r="F4" s="93" t="s">
        <v>12</v>
      </c>
      <c r="G4" s="94"/>
      <c r="H4" s="94"/>
      <c r="I4" s="94"/>
      <c r="J4" s="95"/>
      <c r="K4" s="14" t="s">
        <v>13</v>
      </c>
      <c r="L4" s="96" t="s">
        <v>12</v>
      </c>
      <c r="M4" s="94"/>
      <c r="N4" s="94"/>
      <c r="O4" s="94"/>
      <c r="P4" s="95"/>
      <c r="Q4" s="10" t="s">
        <v>13</v>
      </c>
      <c r="R4" s="14" t="s">
        <v>14</v>
      </c>
      <c r="S4" s="93" t="s">
        <v>15</v>
      </c>
      <c r="T4" s="94"/>
      <c r="U4" s="95"/>
      <c r="V4" s="14" t="s">
        <v>14</v>
      </c>
      <c r="W4" s="96" t="s">
        <v>15</v>
      </c>
      <c r="X4" s="94"/>
      <c r="Y4" s="95"/>
      <c r="Z4" s="100"/>
      <c r="AA4" s="101"/>
      <c r="AB4" s="102"/>
      <c r="AC4" s="6"/>
      <c r="AD4" s="6"/>
    </row>
    <row r="5" spans="1:30" ht="14.25" customHeight="1">
      <c r="A5" s="105"/>
      <c r="B5" s="15"/>
      <c r="C5" s="105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5896.9</v>
      </c>
      <c r="G6" s="78">
        <v>651.1</v>
      </c>
      <c r="H6" s="79">
        <v>117.1</v>
      </c>
      <c r="I6" s="78">
        <v>503.7</v>
      </c>
      <c r="J6" s="78">
        <v>257.74</v>
      </c>
      <c r="K6" s="78">
        <v>267</v>
      </c>
      <c r="L6" s="24"/>
      <c r="M6" s="24">
        <v>5</v>
      </c>
      <c r="N6" s="24"/>
      <c r="O6" s="24"/>
      <c r="P6" s="25"/>
      <c r="Q6" s="26"/>
      <c r="R6" s="27">
        <f t="shared" ref="R6:R44" si="0">IF(ISERROR(AVERAGE(F6:J6)),0,AVERAGE(F6:J6))</f>
        <v>1485.308</v>
      </c>
      <c r="S6" s="28">
        <f t="shared" ref="S6:S44" si="1">IF(ISERROR(((K6-R6)/R6)*100),0,((K6-R6)/R6)*100)</f>
        <v>-82.023930390195162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5</v>
      </c>
      <c r="W6" s="28">
        <f t="shared" ref="W6:W43" si="5">IF(ISERROR(((Q6-V6)/V6)*100),0,((Q6-V6)/V6)*100)</f>
        <v>-100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1250.5999999999999</v>
      </c>
      <c r="G7" s="78">
        <v>1632.1</v>
      </c>
      <c r="H7" s="78">
        <v>1455.4</v>
      </c>
      <c r="I7" s="78">
        <v>1442.3</v>
      </c>
      <c r="J7" s="78">
        <v>1053.81</v>
      </c>
      <c r="K7" s="78">
        <v>1038.3</v>
      </c>
      <c r="L7" s="24">
        <v>611</v>
      </c>
      <c r="M7" s="24"/>
      <c r="N7" s="24"/>
      <c r="O7" s="24"/>
      <c r="P7" s="25"/>
      <c r="Q7" s="31"/>
      <c r="R7" s="27">
        <f t="shared" si="0"/>
        <v>1366.8420000000001</v>
      </c>
      <c r="S7" s="28">
        <f t="shared" si="1"/>
        <v>-24.036574819913355</v>
      </c>
      <c r="T7" s="28">
        <f t="shared" si="2"/>
        <v>1</v>
      </c>
      <c r="U7" s="28" t="str">
        <f t="shared" si="3"/>
        <v>RENTAN</v>
      </c>
      <c r="V7" s="27">
        <f t="shared" si="4"/>
        <v>611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259</v>
      </c>
      <c r="G8" s="78">
        <v>1286.8</v>
      </c>
      <c r="H8" s="78">
        <v>134.19999999999999</v>
      </c>
      <c r="I8" s="78">
        <v>313.5</v>
      </c>
      <c r="J8" s="78">
        <v>50.58</v>
      </c>
      <c r="K8" s="78">
        <v>549.54999999999995</v>
      </c>
      <c r="L8" s="24"/>
      <c r="M8" s="24"/>
      <c r="N8" s="24"/>
      <c r="O8" s="24"/>
      <c r="P8" s="25"/>
      <c r="Q8" s="26"/>
      <c r="R8" s="27">
        <f t="shared" si="0"/>
        <v>408.81599999999997</v>
      </c>
      <c r="S8" s="28">
        <f t="shared" si="1"/>
        <v>34.424777895190012</v>
      </c>
      <c r="T8" s="28">
        <f t="shared" si="2"/>
        <v>3</v>
      </c>
      <c r="U8" s="28" t="str">
        <f t="shared" si="3"/>
        <v>AMAN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6</v>
      </c>
      <c r="AA8" s="28" t="str">
        <f t="shared" si="9"/>
        <v>AMAN</v>
      </c>
      <c r="AB8" s="28" t="str">
        <f t="shared" si="10"/>
        <v>3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2193.8000000000002</v>
      </c>
      <c r="G9" s="78">
        <v>1291.7</v>
      </c>
      <c r="H9" s="78">
        <v>602.5</v>
      </c>
      <c r="I9" s="79">
        <v>351.8</v>
      </c>
      <c r="J9" s="78">
        <v>450.82</v>
      </c>
      <c r="K9" s="78">
        <v>509.8</v>
      </c>
      <c r="L9" s="24"/>
      <c r="M9" s="24"/>
      <c r="N9" s="24"/>
      <c r="O9" s="24"/>
      <c r="P9" s="25"/>
      <c r="Q9" s="31"/>
      <c r="R9" s="27">
        <f t="shared" si="0"/>
        <v>978.12400000000002</v>
      </c>
      <c r="S9" s="28">
        <f t="shared" si="1"/>
        <v>-47.879818918664711</v>
      </c>
      <c r="T9" s="28">
        <f t="shared" si="2"/>
        <v>1</v>
      </c>
      <c r="U9" s="28" t="str">
        <f t="shared" si="3"/>
        <v>RENTAN</v>
      </c>
      <c r="V9" s="27">
        <f t="shared" si="4"/>
        <v>0</v>
      </c>
      <c r="W9" s="28">
        <f t="shared" si="5"/>
        <v>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1012.8</v>
      </c>
      <c r="G10" s="78">
        <v>1093.4000000000001</v>
      </c>
      <c r="H10" s="78">
        <v>452.8</v>
      </c>
      <c r="I10" s="78">
        <v>360.1</v>
      </c>
      <c r="J10" s="78">
        <v>153.51</v>
      </c>
      <c r="K10" s="78">
        <v>194.92</v>
      </c>
      <c r="L10" s="24"/>
      <c r="M10" s="24"/>
      <c r="N10" s="24"/>
      <c r="O10" s="24"/>
      <c r="P10" s="25"/>
      <c r="Q10" s="26"/>
      <c r="R10" s="27">
        <f t="shared" si="0"/>
        <v>614.52199999999993</v>
      </c>
      <c r="S10" s="28">
        <f t="shared" si="1"/>
        <v>-68.281037944939328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59.7</v>
      </c>
      <c r="G11" s="78">
        <v>48.8</v>
      </c>
      <c r="H11" s="79">
        <v>19.5</v>
      </c>
      <c r="I11" s="78">
        <v>9.3000000000000007</v>
      </c>
      <c r="J11" s="78">
        <v>29.4</v>
      </c>
      <c r="K11" s="78">
        <v>8</v>
      </c>
      <c r="L11" s="24">
        <v>13</v>
      </c>
      <c r="M11" s="24"/>
      <c r="N11" s="24"/>
      <c r="O11" s="24"/>
      <c r="P11" s="25">
        <v>1</v>
      </c>
      <c r="Q11" s="26"/>
      <c r="R11" s="27">
        <f t="shared" si="0"/>
        <v>33.340000000000003</v>
      </c>
      <c r="S11" s="28">
        <f t="shared" si="1"/>
        <v>-76.004799040191955</v>
      </c>
      <c r="T11" s="28">
        <f t="shared" si="2"/>
        <v>1</v>
      </c>
      <c r="U11" s="28" t="str">
        <f t="shared" si="3"/>
        <v>RENTAN</v>
      </c>
      <c r="V11" s="27">
        <f t="shared" si="4"/>
        <v>7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4</v>
      </c>
      <c r="AA11" s="28" t="str">
        <f t="shared" si="9"/>
        <v>WASPADA</v>
      </c>
      <c r="AB11" s="28" t="str">
        <f t="shared" si="10"/>
        <v>2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17.600000000000001</v>
      </c>
      <c r="G12" s="80">
        <v>29.3</v>
      </c>
      <c r="H12" s="80">
        <v>34.200000000000003</v>
      </c>
      <c r="I12" s="78">
        <v>29.4</v>
      </c>
      <c r="J12" s="80">
        <v>53.9</v>
      </c>
      <c r="K12" s="78">
        <v>26.8</v>
      </c>
      <c r="L12" s="24"/>
      <c r="M12" s="24"/>
      <c r="N12" s="24"/>
      <c r="O12" s="24"/>
      <c r="P12" s="25"/>
      <c r="Q12" s="26"/>
      <c r="R12" s="27">
        <f t="shared" si="0"/>
        <v>32.880000000000003</v>
      </c>
      <c r="S12" s="28">
        <f t="shared" si="1"/>
        <v>-18.491484184914846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1270.7</v>
      </c>
      <c r="G13" s="80">
        <v>10951.9</v>
      </c>
      <c r="H13" s="80">
        <v>921.3</v>
      </c>
      <c r="I13" s="78">
        <v>9440.6</v>
      </c>
      <c r="J13" s="80">
        <v>1203.6400000000001</v>
      </c>
      <c r="K13" s="78">
        <v>10878.1</v>
      </c>
      <c r="L13" s="24"/>
      <c r="M13" s="24"/>
      <c r="N13" s="24"/>
      <c r="O13" s="24"/>
      <c r="P13" s="25"/>
      <c r="Q13" s="26"/>
      <c r="R13" s="27">
        <f t="shared" si="0"/>
        <v>4757.6279999999997</v>
      </c>
      <c r="S13" s="28">
        <f t="shared" si="1"/>
        <v>128.64545105249928</v>
      </c>
      <c r="T13" s="28">
        <f t="shared" si="2"/>
        <v>3</v>
      </c>
      <c r="U13" s="28" t="str">
        <f t="shared" si="3"/>
        <v>AMAN</v>
      </c>
      <c r="V13" s="27">
        <f t="shared" si="4"/>
        <v>0</v>
      </c>
      <c r="W13" s="28">
        <f t="shared" si="5"/>
        <v>0</v>
      </c>
      <c r="X13" s="28">
        <f t="shared" si="6"/>
        <v>3</v>
      </c>
      <c r="Y13" s="28" t="str">
        <f t="shared" si="7"/>
        <v>AMAN</v>
      </c>
      <c r="Z13" s="28">
        <f t="shared" si="8"/>
        <v>6</v>
      </c>
      <c r="AA13" s="28" t="str">
        <f t="shared" si="9"/>
        <v>AMAN</v>
      </c>
      <c r="AB13" s="28" t="str">
        <f t="shared" si="10"/>
        <v>3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506.1</v>
      </c>
      <c r="G14" s="78">
        <v>174.2</v>
      </c>
      <c r="H14" s="78">
        <v>139.69999999999999</v>
      </c>
      <c r="I14" s="78">
        <v>93.4</v>
      </c>
      <c r="J14" s="78">
        <v>117.72</v>
      </c>
      <c r="K14" s="78">
        <v>82</v>
      </c>
      <c r="L14" s="24"/>
      <c r="M14" s="24"/>
      <c r="N14" s="24"/>
      <c r="O14" s="24"/>
      <c r="P14" s="25">
        <v>1</v>
      </c>
      <c r="Q14" s="26"/>
      <c r="R14" s="27">
        <f t="shared" si="0"/>
        <v>206.22399999999999</v>
      </c>
      <c r="S14" s="28">
        <f t="shared" si="1"/>
        <v>-60.237411746450462</v>
      </c>
      <c r="T14" s="28">
        <f t="shared" si="2"/>
        <v>1</v>
      </c>
      <c r="U14" s="28" t="str">
        <f t="shared" si="3"/>
        <v>RENTAN</v>
      </c>
      <c r="V14" s="27">
        <f t="shared" si="4"/>
        <v>1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1213.4000000000001</v>
      </c>
      <c r="G15" s="78">
        <v>3915.7</v>
      </c>
      <c r="H15" s="78">
        <v>1009</v>
      </c>
      <c r="I15" s="78">
        <v>1606.3</v>
      </c>
      <c r="J15" s="78">
        <v>1521.92</v>
      </c>
      <c r="K15" s="78">
        <v>2199.4299999999998</v>
      </c>
      <c r="L15" s="24"/>
      <c r="M15" s="24"/>
      <c r="N15" s="24"/>
      <c r="O15" s="24"/>
      <c r="P15" s="25">
        <v>1</v>
      </c>
      <c r="Q15" s="26"/>
      <c r="R15" s="27">
        <f t="shared" si="0"/>
        <v>1853.2639999999999</v>
      </c>
      <c r="S15" s="28">
        <f t="shared" si="1"/>
        <v>18.678720355006085</v>
      </c>
      <c r="T15" s="28">
        <f t="shared" si="2"/>
        <v>3</v>
      </c>
      <c r="U15" s="28" t="str">
        <f t="shared" si="3"/>
        <v>AMAN</v>
      </c>
      <c r="V15" s="27">
        <f t="shared" si="4"/>
        <v>1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5.25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594.20000000000005</v>
      </c>
      <c r="G17" s="78">
        <v>393.7</v>
      </c>
      <c r="H17" s="78">
        <v>276.5</v>
      </c>
      <c r="I17" s="78">
        <v>772</v>
      </c>
      <c r="J17" s="78">
        <v>653.74</v>
      </c>
      <c r="K17" s="78">
        <v>58.5</v>
      </c>
      <c r="L17" s="24"/>
      <c r="M17" s="24"/>
      <c r="N17" s="24"/>
      <c r="O17" s="24"/>
      <c r="P17" s="25"/>
      <c r="Q17" s="26"/>
      <c r="R17" s="27">
        <f t="shared" si="0"/>
        <v>538.02800000000002</v>
      </c>
      <c r="S17" s="28">
        <f t="shared" si="1"/>
        <v>-89.12695993517066</v>
      </c>
      <c r="T17" s="28">
        <f t="shared" si="2"/>
        <v>1</v>
      </c>
      <c r="U17" s="28" t="str">
        <f t="shared" si="3"/>
        <v>RENTAN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3</v>
      </c>
      <c r="G18" s="78">
        <v>18.899999999999999</v>
      </c>
      <c r="H18" s="78">
        <v>49.9</v>
      </c>
      <c r="I18" s="78">
        <v>32.4</v>
      </c>
      <c r="J18" s="78">
        <v>16.420000000000002</v>
      </c>
      <c r="K18" s="78">
        <v>17.5</v>
      </c>
      <c r="L18" s="24"/>
      <c r="M18" s="24"/>
      <c r="N18" s="24"/>
      <c r="O18" s="24"/>
      <c r="P18" s="25"/>
      <c r="Q18" s="26"/>
      <c r="R18" s="27">
        <f t="shared" si="0"/>
        <v>24.123999999999999</v>
      </c>
      <c r="S18" s="28">
        <f t="shared" si="1"/>
        <v>-27.45813297960537</v>
      </c>
      <c r="T18" s="28">
        <f t="shared" si="2"/>
        <v>1</v>
      </c>
      <c r="U18" s="28" t="str">
        <f t="shared" si="3"/>
        <v>RENTAN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87" t="s">
        <v>619</v>
      </c>
      <c r="B44" s="88"/>
      <c r="C44" s="88"/>
      <c r="D44" s="88"/>
      <c r="E44" s="89"/>
      <c r="F44" s="35">
        <f t="shared" ref="F44:Q44" si="11">SUM(F6:F43)</f>
        <v>14277.800000000001</v>
      </c>
      <c r="G44" s="35">
        <f t="shared" si="11"/>
        <v>21487.600000000002</v>
      </c>
      <c r="H44" s="35">
        <f t="shared" si="11"/>
        <v>5212.0999999999995</v>
      </c>
      <c r="I44" s="35">
        <f t="shared" si="11"/>
        <v>14954.8</v>
      </c>
      <c r="J44" s="35">
        <f t="shared" si="11"/>
        <v>5563.1999999999989</v>
      </c>
      <c r="K44" s="35">
        <f t="shared" si="11"/>
        <v>15835.150000000001</v>
      </c>
      <c r="L44" s="35">
        <f t="shared" si="11"/>
        <v>624</v>
      </c>
      <c r="M44" s="35">
        <f t="shared" si="11"/>
        <v>5</v>
      </c>
      <c r="N44" s="35">
        <f t="shared" si="11"/>
        <v>0</v>
      </c>
      <c r="O44" s="35">
        <f t="shared" si="11"/>
        <v>0</v>
      </c>
      <c r="P44" s="35">
        <f t="shared" si="11"/>
        <v>3</v>
      </c>
      <c r="Q44" s="35">
        <f t="shared" si="11"/>
        <v>0</v>
      </c>
      <c r="R44" s="36">
        <f t="shared" si="0"/>
        <v>12299.1</v>
      </c>
      <c r="S44" s="37">
        <f t="shared" si="1"/>
        <v>28.750477677228425</v>
      </c>
      <c r="T44" s="38">
        <f t="shared" si="2"/>
        <v>3</v>
      </c>
      <c r="U44" s="38" t="str">
        <f t="shared" si="3"/>
        <v>AMAN</v>
      </c>
      <c r="V44" s="36">
        <f t="shared" si="4"/>
        <v>126.4</v>
      </c>
      <c r="W44" s="38">
        <f>IF(ISERROR(((Q44-V44)/V44)*100),0,((Q44-V44)/V44)*100)+0.00001</f>
        <v>-99.999989999999997</v>
      </c>
      <c r="X44" s="38">
        <f t="shared" si="6"/>
        <v>3</v>
      </c>
      <c r="Y44" s="38" t="str">
        <f t="shared" si="7"/>
        <v>AMAN</v>
      </c>
      <c r="Z44" s="38">
        <f t="shared" si="8"/>
        <v>6</v>
      </c>
      <c r="AA44" s="38" t="str">
        <f t="shared" si="9"/>
        <v>AMAN</v>
      </c>
      <c r="AB44" s="38" t="str">
        <f t="shared" si="10"/>
        <v>3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4">
    <mergeCell ref="R3:U3"/>
    <mergeCell ref="Z3:AB4"/>
    <mergeCell ref="A3:A5"/>
    <mergeCell ref="C3:C5"/>
    <mergeCell ref="F4:J4"/>
    <mergeCell ref="L4:P4"/>
    <mergeCell ref="S4:U4"/>
    <mergeCell ref="W4:Y4"/>
    <mergeCell ref="V3:Y3"/>
    <mergeCell ref="A44:E44"/>
    <mergeCell ref="A1:E1"/>
    <mergeCell ref="A2:C2"/>
    <mergeCell ref="F3:K3"/>
    <mergeCell ref="L3:Q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4" width="10.28515625" customWidth="1"/>
    <col min="5" max="5" width="26.5703125" customWidth="1"/>
    <col min="6" max="11" width="12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9" t="s">
        <v>21</v>
      </c>
      <c r="B1" s="91"/>
      <c r="C1" s="91"/>
      <c r="D1" s="91"/>
      <c r="E1" s="9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10" t="s">
        <v>22</v>
      </c>
      <c r="G3" s="110" t="s">
        <v>13</v>
      </c>
      <c r="H3" s="112" t="s">
        <v>23</v>
      </c>
      <c r="I3" s="112" t="s">
        <v>13</v>
      </c>
      <c r="J3" s="113" t="s">
        <v>24</v>
      </c>
      <c r="K3" s="113" t="s">
        <v>13</v>
      </c>
      <c r="L3" s="116" t="s">
        <v>25</v>
      </c>
      <c r="M3" s="95"/>
      <c r="N3" s="116" t="s">
        <v>26</v>
      </c>
      <c r="O3" s="95"/>
      <c r="P3" s="116" t="s">
        <v>27</v>
      </c>
      <c r="Q3" s="95"/>
      <c r="R3" s="117" t="s">
        <v>28</v>
      </c>
      <c r="S3" s="98"/>
      <c r="T3" s="99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11"/>
      <c r="G4" s="111"/>
      <c r="H4" s="111"/>
      <c r="I4" s="111"/>
      <c r="J4" s="111"/>
      <c r="K4" s="111"/>
      <c r="L4" s="115" t="s">
        <v>16</v>
      </c>
      <c r="M4" s="114" t="s">
        <v>17</v>
      </c>
      <c r="N4" s="115" t="s">
        <v>16</v>
      </c>
      <c r="O4" s="114" t="s">
        <v>17</v>
      </c>
      <c r="P4" s="115" t="s">
        <v>16</v>
      </c>
      <c r="Q4" s="114" t="s">
        <v>17</v>
      </c>
      <c r="R4" s="100"/>
      <c r="S4" s="101"/>
      <c r="T4" s="102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45231</v>
      </c>
      <c r="G5" s="45">
        <v>45597</v>
      </c>
      <c r="H5" s="77">
        <f>F5</f>
        <v>45231</v>
      </c>
      <c r="I5" s="77">
        <f>G5</f>
        <v>45597</v>
      </c>
      <c r="J5" s="45">
        <f t="shared" ref="J5:K5" si="0">H5</f>
        <v>45231</v>
      </c>
      <c r="K5" s="45">
        <f t="shared" si="0"/>
        <v>45597</v>
      </c>
      <c r="L5" s="111"/>
      <c r="M5" s="111"/>
      <c r="N5" s="111"/>
      <c r="O5" s="111"/>
      <c r="P5" s="111"/>
      <c r="Q5" s="111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3">
        <v>11996</v>
      </c>
      <c r="G6" s="83">
        <v>12711</v>
      </c>
      <c r="H6" s="83">
        <v>20000</v>
      </c>
      <c r="I6" s="83">
        <v>19750</v>
      </c>
      <c r="J6" s="83">
        <v>29327</v>
      </c>
      <c r="K6" s="83">
        <v>30533</v>
      </c>
      <c r="L6" s="49">
        <f t="shared" ref="L6:L44" si="1">IF(ISERROR(((G6-F6)/F6)*100),0,((G6-F6)/F6)*100)</f>
        <v>5.960320106702234</v>
      </c>
      <c r="M6" s="28">
        <f t="shared" ref="M6:M44" si="2">IF(L6="","",IF(L6&gt;10,1,IF(L6&lt;5,3,2)))</f>
        <v>2</v>
      </c>
      <c r="N6" s="49">
        <f t="shared" ref="N6:N44" si="3">IF(ISERROR(((I6-H6)/H6)*100),0,((I6-H6)/H6)*100)</f>
        <v>-1.25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4.1122515088485017</v>
      </c>
      <c r="Q6" s="28">
        <f t="shared" ref="Q6:Q44" si="6">IF(P6="","",IF(P6&gt;15,1,IF(P6&lt;5,3,2)))</f>
        <v>3</v>
      </c>
      <c r="R6" s="28">
        <f t="shared" ref="R6:R44" si="7">IF(ISERROR(M6+O6+Q6),"",M6+O6+Q6)</f>
        <v>8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3">
        <v>12000</v>
      </c>
      <c r="G7" s="83">
        <v>12000</v>
      </c>
      <c r="H7" s="83">
        <v>18833</v>
      </c>
      <c r="I7" s="83">
        <v>19000</v>
      </c>
      <c r="J7" s="83">
        <v>27383</v>
      </c>
      <c r="K7" s="83">
        <v>30000</v>
      </c>
      <c r="L7" s="49">
        <f t="shared" si="1"/>
        <v>0</v>
      </c>
      <c r="M7" s="28">
        <f t="shared" si="2"/>
        <v>3</v>
      </c>
      <c r="N7" s="49">
        <f t="shared" si="3"/>
        <v>0.88674135825412836</v>
      </c>
      <c r="O7" s="28">
        <f t="shared" si="4"/>
        <v>3</v>
      </c>
      <c r="P7" s="49">
        <f t="shared" si="5"/>
        <v>9.5570244312164494</v>
      </c>
      <c r="Q7" s="28">
        <f t="shared" si="6"/>
        <v>2</v>
      </c>
      <c r="R7" s="28">
        <f t="shared" si="7"/>
        <v>8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3">
        <v>11500</v>
      </c>
      <c r="G8" s="83">
        <v>12500</v>
      </c>
      <c r="H8" s="83">
        <v>16414</v>
      </c>
      <c r="I8" s="83">
        <v>16690</v>
      </c>
      <c r="J8" s="83">
        <v>25500</v>
      </c>
      <c r="K8" s="83">
        <v>34267</v>
      </c>
      <c r="L8" s="49">
        <f t="shared" si="1"/>
        <v>8.695652173913043</v>
      </c>
      <c r="M8" s="28">
        <f t="shared" si="2"/>
        <v>2</v>
      </c>
      <c r="N8" s="49">
        <f t="shared" si="3"/>
        <v>1.6814914097721456</v>
      </c>
      <c r="O8" s="28">
        <f t="shared" si="4"/>
        <v>3</v>
      </c>
      <c r="P8" s="49">
        <f t="shared" si="5"/>
        <v>34.38039215686274</v>
      </c>
      <c r="Q8" s="28">
        <f t="shared" si="6"/>
        <v>1</v>
      </c>
      <c r="R8" s="28">
        <f t="shared" si="7"/>
        <v>6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3">
        <v>12350</v>
      </c>
      <c r="G9" s="83">
        <v>13016</v>
      </c>
      <c r="H9" s="83">
        <v>18000</v>
      </c>
      <c r="I9" s="83">
        <v>23000</v>
      </c>
      <c r="J9" s="83">
        <v>38000</v>
      </c>
      <c r="K9" s="83">
        <v>28050</v>
      </c>
      <c r="L9" s="49">
        <f t="shared" si="1"/>
        <v>5.3927125506072882</v>
      </c>
      <c r="M9" s="28">
        <f t="shared" si="2"/>
        <v>2</v>
      </c>
      <c r="N9" s="49">
        <f t="shared" si="3"/>
        <v>27.777777777777779</v>
      </c>
      <c r="O9" s="28">
        <f t="shared" si="4"/>
        <v>1</v>
      </c>
      <c r="P9" s="49">
        <f t="shared" si="5"/>
        <v>-26.184210526315788</v>
      </c>
      <c r="Q9" s="28">
        <f t="shared" si="6"/>
        <v>3</v>
      </c>
      <c r="R9" s="28">
        <f t="shared" si="7"/>
        <v>6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3">
        <v>12770</v>
      </c>
      <c r="G10" s="83">
        <v>13800</v>
      </c>
      <c r="H10" s="83">
        <v>17022</v>
      </c>
      <c r="I10" s="83">
        <v>18200</v>
      </c>
      <c r="J10" s="83">
        <v>28400</v>
      </c>
      <c r="K10" s="83">
        <v>29400</v>
      </c>
      <c r="L10" s="49">
        <f t="shared" si="1"/>
        <v>8.065779169929522</v>
      </c>
      <c r="M10" s="28">
        <f t="shared" si="2"/>
        <v>2</v>
      </c>
      <c r="N10" s="49">
        <f t="shared" si="3"/>
        <v>6.9204558806250729</v>
      </c>
      <c r="O10" s="28">
        <f t="shared" si="4"/>
        <v>2</v>
      </c>
      <c r="P10" s="49">
        <f t="shared" si="5"/>
        <v>3.5211267605633805</v>
      </c>
      <c r="Q10" s="28">
        <f t="shared" si="6"/>
        <v>3</v>
      </c>
      <c r="R10" s="28">
        <f t="shared" si="7"/>
        <v>7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3">
        <v>14277</v>
      </c>
      <c r="G11" s="83">
        <v>13746</v>
      </c>
      <c r="H11" s="83">
        <v>18900</v>
      </c>
      <c r="I11" s="83">
        <v>20500</v>
      </c>
      <c r="J11" s="83">
        <v>25867</v>
      </c>
      <c r="K11" s="83">
        <v>26994</v>
      </c>
      <c r="L11" s="49">
        <f t="shared" si="1"/>
        <v>-3.7192687539399034</v>
      </c>
      <c r="M11" s="28">
        <f t="shared" si="2"/>
        <v>3</v>
      </c>
      <c r="N11" s="49">
        <f t="shared" si="3"/>
        <v>8.4656084656084651</v>
      </c>
      <c r="O11" s="28">
        <f t="shared" si="4"/>
        <v>2</v>
      </c>
      <c r="P11" s="49">
        <f t="shared" si="5"/>
        <v>4.3569026172343133</v>
      </c>
      <c r="Q11" s="28">
        <f t="shared" si="6"/>
        <v>3</v>
      </c>
      <c r="R11" s="28">
        <f t="shared" si="7"/>
        <v>8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3">
        <v>14000</v>
      </c>
      <c r="G12" s="83">
        <v>13750</v>
      </c>
      <c r="H12" s="83">
        <v>18000</v>
      </c>
      <c r="I12" s="83">
        <v>20000</v>
      </c>
      <c r="J12" s="83">
        <v>30000</v>
      </c>
      <c r="K12" s="83">
        <v>30000</v>
      </c>
      <c r="L12" s="49">
        <f t="shared" si="1"/>
        <v>-1.7857142857142856</v>
      </c>
      <c r="M12" s="28">
        <f t="shared" si="2"/>
        <v>3</v>
      </c>
      <c r="N12" s="49">
        <f t="shared" si="3"/>
        <v>11.111111111111111</v>
      </c>
      <c r="O12" s="28">
        <f t="shared" si="4"/>
        <v>2</v>
      </c>
      <c r="P12" s="49">
        <f t="shared" si="5"/>
        <v>0</v>
      </c>
      <c r="Q12" s="28">
        <f t="shared" si="6"/>
        <v>3</v>
      </c>
      <c r="R12" s="28">
        <f t="shared" si="7"/>
        <v>8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3">
        <v>10975</v>
      </c>
      <c r="G13" s="83">
        <v>12000</v>
      </c>
      <c r="H13" s="83">
        <v>20000</v>
      </c>
      <c r="I13" s="83">
        <v>20333</v>
      </c>
      <c r="J13" s="83">
        <v>26700</v>
      </c>
      <c r="K13" s="83">
        <v>30000</v>
      </c>
      <c r="L13" s="49">
        <f t="shared" si="1"/>
        <v>9.3394077448747161</v>
      </c>
      <c r="M13" s="28">
        <f t="shared" si="2"/>
        <v>2</v>
      </c>
      <c r="N13" s="49">
        <f t="shared" si="3"/>
        <v>1.6650000000000003</v>
      </c>
      <c r="O13" s="28">
        <f t="shared" si="4"/>
        <v>3</v>
      </c>
      <c r="P13" s="49">
        <f t="shared" si="5"/>
        <v>12.359550561797752</v>
      </c>
      <c r="Q13" s="28">
        <f t="shared" si="6"/>
        <v>2</v>
      </c>
      <c r="R13" s="28">
        <f t="shared" si="7"/>
        <v>7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3">
        <v>11000</v>
      </c>
      <c r="G14" s="83">
        <v>12967</v>
      </c>
      <c r="H14" s="83">
        <v>18000</v>
      </c>
      <c r="I14" s="83">
        <v>19133</v>
      </c>
      <c r="J14" s="83">
        <v>30000</v>
      </c>
      <c r="K14" s="83">
        <v>37333</v>
      </c>
      <c r="L14" s="49">
        <f t="shared" si="1"/>
        <v>17.881818181818183</v>
      </c>
      <c r="M14" s="28">
        <f t="shared" si="2"/>
        <v>1</v>
      </c>
      <c r="N14" s="49">
        <f t="shared" si="3"/>
        <v>6.2944444444444443</v>
      </c>
      <c r="O14" s="28">
        <f t="shared" si="4"/>
        <v>2</v>
      </c>
      <c r="P14" s="49">
        <f t="shared" si="5"/>
        <v>24.443333333333335</v>
      </c>
      <c r="Q14" s="28">
        <f t="shared" si="6"/>
        <v>1</v>
      </c>
      <c r="R14" s="28">
        <f t="shared" si="7"/>
        <v>4</v>
      </c>
      <c r="S14" s="28" t="str">
        <f t="shared" si="8"/>
        <v>WASPADA</v>
      </c>
      <c r="T14" s="28" t="str">
        <f t="shared" si="9"/>
        <v>2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3">
        <v>12430</v>
      </c>
      <c r="G15" s="83">
        <v>13178</v>
      </c>
      <c r="H15" s="83">
        <v>19000</v>
      </c>
      <c r="I15" s="83">
        <v>17661</v>
      </c>
      <c r="J15" s="83">
        <v>27538</v>
      </c>
      <c r="K15" s="83">
        <v>27031</v>
      </c>
      <c r="L15" s="49">
        <f t="shared" si="1"/>
        <v>6.0176991150442474</v>
      </c>
      <c r="M15" s="28">
        <f t="shared" si="2"/>
        <v>2</v>
      </c>
      <c r="N15" s="49">
        <f t="shared" si="3"/>
        <v>-7.0473684210526315</v>
      </c>
      <c r="O15" s="28">
        <f t="shared" si="4"/>
        <v>3</v>
      </c>
      <c r="P15" s="49">
        <f t="shared" si="5"/>
        <v>-1.8410923088096449</v>
      </c>
      <c r="Q15" s="28">
        <f t="shared" si="6"/>
        <v>3</v>
      </c>
      <c r="R15" s="28">
        <f t="shared" si="7"/>
        <v>8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3">
        <v>13000</v>
      </c>
      <c r="G16" s="83">
        <v>14000</v>
      </c>
      <c r="H16" s="83">
        <v>18000</v>
      </c>
      <c r="I16" s="83">
        <v>18067</v>
      </c>
      <c r="J16" s="83">
        <v>29700</v>
      </c>
      <c r="K16" s="83">
        <v>30000</v>
      </c>
      <c r="L16" s="49">
        <f t="shared" si="1"/>
        <v>7.6923076923076925</v>
      </c>
      <c r="M16" s="28">
        <f t="shared" si="2"/>
        <v>2</v>
      </c>
      <c r="N16" s="49">
        <f t="shared" si="3"/>
        <v>0.37222222222222223</v>
      </c>
      <c r="O16" s="28">
        <f t="shared" si="4"/>
        <v>3</v>
      </c>
      <c r="P16" s="49">
        <f t="shared" si="5"/>
        <v>1.0101010101010102</v>
      </c>
      <c r="Q16" s="28">
        <f t="shared" si="6"/>
        <v>3</v>
      </c>
      <c r="R16" s="28">
        <f t="shared" si="7"/>
        <v>8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3">
        <v>13091</v>
      </c>
      <c r="G17" s="83">
        <v>14867</v>
      </c>
      <c r="H17" s="83">
        <v>22273</v>
      </c>
      <c r="I17" s="83">
        <v>22000</v>
      </c>
      <c r="J17" s="83">
        <v>26136</v>
      </c>
      <c r="K17" s="83">
        <v>28333</v>
      </c>
      <c r="L17" s="49">
        <f t="shared" si="1"/>
        <v>13.566572454357956</v>
      </c>
      <c r="M17" s="28">
        <f t="shared" si="2"/>
        <v>1</v>
      </c>
      <c r="N17" s="49">
        <f t="shared" si="3"/>
        <v>-1.2256992771517083</v>
      </c>
      <c r="O17" s="28">
        <f t="shared" si="4"/>
        <v>3</v>
      </c>
      <c r="P17" s="49">
        <f t="shared" si="5"/>
        <v>8.4060299969390879</v>
      </c>
      <c r="Q17" s="28">
        <f t="shared" si="6"/>
        <v>2</v>
      </c>
      <c r="R17" s="28">
        <f t="shared" si="7"/>
        <v>6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3">
        <v>12633</v>
      </c>
      <c r="G18" s="83">
        <v>14005</v>
      </c>
      <c r="H18" s="83">
        <v>14600</v>
      </c>
      <c r="I18" s="83">
        <v>16911</v>
      </c>
      <c r="J18" s="83">
        <v>27732</v>
      </c>
      <c r="K18" s="83">
        <v>27885</v>
      </c>
      <c r="L18" s="49">
        <f t="shared" si="1"/>
        <v>10.860444866619172</v>
      </c>
      <c r="M18" s="28">
        <f t="shared" si="2"/>
        <v>1</v>
      </c>
      <c r="N18" s="49">
        <f t="shared" si="3"/>
        <v>15.828767123287671</v>
      </c>
      <c r="O18" s="28">
        <f t="shared" si="4"/>
        <v>1</v>
      </c>
      <c r="P18" s="49">
        <f t="shared" si="5"/>
        <v>0.55170921678926876</v>
      </c>
      <c r="Q18" s="28">
        <f t="shared" si="6"/>
        <v>3</v>
      </c>
      <c r="R18" s="28">
        <f t="shared" si="7"/>
        <v>5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106" t="str">
        <f>IK!A44</f>
        <v>Provinsi Sulawesi Tengah</v>
      </c>
      <c r="B44" s="107"/>
      <c r="C44" s="107"/>
      <c r="D44" s="107"/>
      <c r="E44" s="108"/>
      <c r="F44" s="82">
        <f>AVERAGE(F6:F18)</f>
        <v>12463.23076923077</v>
      </c>
      <c r="G44" s="82">
        <f>AVERAGE(G6:G18)</f>
        <v>13272.307692307691</v>
      </c>
      <c r="H44" s="82">
        <f>AVERAGE(H6:H18)</f>
        <v>18387.846153846152</v>
      </c>
      <c r="I44" s="82">
        <f t="shared" ref="I44:K44" si="10">AVERAGE(I6:I18)</f>
        <v>19326.538461538461</v>
      </c>
      <c r="J44" s="82">
        <f t="shared" si="10"/>
        <v>28637.153846153848</v>
      </c>
      <c r="K44" s="82">
        <f t="shared" si="10"/>
        <v>29986.615384615383</v>
      </c>
      <c r="L44" s="49">
        <f t="shared" si="1"/>
        <v>6.4917110022095672</v>
      </c>
      <c r="M44" s="28">
        <f t="shared" si="2"/>
        <v>2</v>
      </c>
      <c r="N44" s="49">
        <f t="shared" si="3"/>
        <v>5.1049606345328487</v>
      </c>
      <c r="O44" s="28">
        <f t="shared" si="4"/>
        <v>2</v>
      </c>
      <c r="P44" s="49">
        <f t="shared" si="5"/>
        <v>4.71227533892226</v>
      </c>
      <c r="Q44" s="28">
        <f t="shared" si="6"/>
        <v>3</v>
      </c>
      <c r="R44" s="28">
        <f t="shared" si="7"/>
        <v>7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8">
    <mergeCell ref="R3:T4"/>
    <mergeCell ref="L4:L5"/>
    <mergeCell ref="M4:M5"/>
    <mergeCell ref="N4:N5"/>
    <mergeCell ref="Q4:Q5"/>
    <mergeCell ref="I3:I4"/>
    <mergeCell ref="J3:J4"/>
    <mergeCell ref="K3:K4"/>
    <mergeCell ref="O4:O5"/>
    <mergeCell ref="P4:P5"/>
    <mergeCell ref="L3:M3"/>
    <mergeCell ref="N3:O3"/>
    <mergeCell ref="P3:Q3"/>
    <mergeCell ref="A44:E44"/>
    <mergeCell ref="A1:E1"/>
    <mergeCell ref="F3:F4"/>
    <mergeCell ref="G3:G4"/>
    <mergeCell ref="H3:H4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1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8" t="s">
        <v>32</v>
      </c>
      <c r="B1" s="91"/>
      <c r="C1" s="91"/>
      <c r="D1" s="91"/>
      <c r="E1" s="91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1" customFormat="1" ht="50.25" customHeight="1">
      <c r="A4" s="84" t="s">
        <v>4</v>
      </c>
      <c r="B4" s="85" t="s">
        <v>5</v>
      </c>
      <c r="C4" s="84" t="s">
        <v>6</v>
      </c>
      <c r="D4" s="85" t="s">
        <v>7</v>
      </c>
      <c r="E4" s="84" t="s">
        <v>8</v>
      </c>
      <c r="F4" s="84" t="s">
        <v>33</v>
      </c>
      <c r="G4" s="84" t="s">
        <v>34</v>
      </c>
      <c r="H4" s="84" t="s">
        <v>35</v>
      </c>
      <c r="I4" s="84" t="s">
        <v>36</v>
      </c>
      <c r="J4" s="84" t="s">
        <v>37</v>
      </c>
      <c r="K4" s="84" t="s">
        <v>38</v>
      </c>
      <c r="L4" s="119" t="s">
        <v>39</v>
      </c>
      <c r="M4" s="120"/>
      <c r="N4" s="121"/>
    </row>
    <row r="5" spans="1:26" s="81" customFormat="1" ht="14.25" customHeight="1">
      <c r="A5" s="84"/>
      <c r="B5" s="86"/>
      <c r="C5" s="84"/>
      <c r="D5" s="86"/>
      <c r="E5" s="84"/>
      <c r="F5" s="85"/>
      <c r="G5" s="85"/>
      <c r="H5" s="85"/>
      <c r="I5" s="85"/>
      <c r="J5" s="84"/>
      <c r="K5" s="84"/>
      <c r="L5" s="84" t="s">
        <v>29</v>
      </c>
      <c r="M5" s="84" t="s">
        <v>28</v>
      </c>
      <c r="N5" s="84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431</v>
      </c>
      <c r="G6" s="54">
        <v>2275</v>
      </c>
      <c r="H6" s="54">
        <v>17264</v>
      </c>
      <c r="I6" s="54">
        <v>1039</v>
      </c>
      <c r="J6" s="55">
        <f t="shared" ref="J6" si="0">F6+G6</f>
        <v>2706</v>
      </c>
      <c r="K6" s="55">
        <f>SUM(F6:J6)</f>
        <v>23715</v>
      </c>
      <c r="L6" s="56">
        <f t="shared" ref="L6:L44" si="1">IF(ISERROR((J6/K6)*100),0,((J6/K6)*100))</f>
        <v>11.410499683744465</v>
      </c>
      <c r="M6" s="28">
        <f t="shared" ref="M6:M44" si="2">IF(L6="","",IF(L6&lt;10,3,IF(L6&gt;15,1,2)))</f>
        <v>2</v>
      </c>
      <c r="N6" s="28" t="str">
        <f t="shared" ref="N6:N44" si="3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105</v>
      </c>
      <c r="G7" s="54">
        <v>877</v>
      </c>
      <c r="H7" s="54">
        <v>11128</v>
      </c>
      <c r="I7" s="54">
        <v>474</v>
      </c>
      <c r="J7" s="55">
        <f>F7+G7</f>
        <v>982</v>
      </c>
      <c r="K7" s="55">
        <f>SUM(F7:J7)</f>
        <v>13566</v>
      </c>
      <c r="L7" s="56">
        <f t="shared" si="1"/>
        <v>7.2386849476632769</v>
      </c>
      <c r="M7" s="28">
        <f t="shared" si="2"/>
        <v>3</v>
      </c>
      <c r="N7" s="28" t="str">
        <f t="shared" si="3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518</v>
      </c>
      <c r="G8" s="54">
        <v>2636</v>
      </c>
      <c r="H8" s="54">
        <v>19689</v>
      </c>
      <c r="I8" s="54">
        <v>638</v>
      </c>
      <c r="J8" s="55">
        <f t="shared" ref="J8:J18" si="4">F8+G8</f>
        <v>3154</v>
      </c>
      <c r="K8" s="55">
        <f t="shared" ref="K8:K18" si="5">SUM(F8:I8)</f>
        <v>23481</v>
      </c>
      <c r="L8" s="56">
        <f t="shared" si="1"/>
        <v>13.432136621097909</v>
      </c>
      <c r="M8" s="28">
        <f t="shared" si="2"/>
        <v>2</v>
      </c>
      <c r="N8" s="28" t="str">
        <f t="shared" si="3"/>
        <v>WASPADA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134</v>
      </c>
      <c r="G9" s="54">
        <v>646</v>
      </c>
      <c r="H9" s="54">
        <v>9999</v>
      </c>
      <c r="I9" s="54">
        <v>451</v>
      </c>
      <c r="J9" s="55">
        <f t="shared" si="4"/>
        <v>780</v>
      </c>
      <c r="K9" s="55">
        <f t="shared" si="5"/>
        <v>11230</v>
      </c>
      <c r="L9" s="56">
        <f t="shared" si="1"/>
        <v>6.9456812110418529</v>
      </c>
      <c r="M9" s="28">
        <f t="shared" si="2"/>
        <v>3</v>
      </c>
      <c r="N9" s="28" t="str">
        <f t="shared" si="3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162</v>
      </c>
      <c r="G10" s="54">
        <v>710</v>
      </c>
      <c r="H10" s="54">
        <v>8787</v>
      </c>
      <c r="I10" s="54">
        <v>65</v>
      </c>
      <c r="J10" s="55">
        <f t="shared" si="4"/>
        <v>872</v>
      </c>
      <c r="K10" s="55">
        <f t="shared" si="5"/>
        <v>9724</v>
      </c>
      <c r="L10" s="56">
        <f t="shared" si="1"/>
        <v>8.9675030851501436</v>
      </c>
      <c r="M10" s="28">
        <f t="shared" si="2"/>
        <v>3</v>
      </c>
      <c r="N10" s="28" t="str">
        <f t="shared" si="3"/>
        <v>AMAN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49</v>
      </c>
      <c r="G11" s="54">
        <v>428</v>
      </c>
      <c r="H11" s="54">
        <v>10084</v>
      </c>
      <c r="I11" s="54">
        <v>526</v>
      </c>
      <c r="J11" s="55">
        <f t="shared" si="4"/>
        <v>477</v>
      </c>
      <c r="K11" s="55">
        <f t="shared" si="5"/>
        <v>11087</v>
      </c>
      <c r="L11" s="56">
        <f t="shared" si="1"/>
        <v>4.302336069270317</v>
      </c>
      <c r="M11" s="28">
        <f t="shared" si="2"/>
        <v>3</v>
      </c>
      <c r="N11" s="28" t="str">
        <f t="shared" si="3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113</v>
      </c>
      <c r="G12" s="54">
        <v>820</v>
      </c>
      <c r="H12" s="54">
        <v>4273</v>
      </c>
      <c r="I12" s="54">
        <v>119</v>
      </c>
      <c r="J12" s="55">
        <f t="shared" si="4"/>
        <v>933</v>
      </c>
      <c r="K12" s="55">
        <f t="shared" si="5"/>
        <v>5325</v>
      </c>
      <c r="L12" s="56">
        <f t="shared" si="1"/>
        <v>17.52112676056338</v>
      </c>
      <c r="M12" s="28">
        <f t="shared" si="2"/>
        <v>1</v>
      </c>
      <c r="N12" s="28" t="str">
        <f t="shared" si="3"/>
        <v>RENTAN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362</v>
      </c>
      <c r="G13" s="54">
        <v>2208</v>
      </c>
      <c r="H13" s="54">
        <v>20815</v>
      </c>
      <c r="I13" s="54">
        <v>839</v>
      </c>
      <c r="J13" s="55">
        <f t="shared" si="4"/>
        <v>2570</v>
      </c>
      <c r="K13" s="55">
        <f t="shared" si="5"/>
        <v>24224</v>
      </c>
      <c r="L13" s="56">
        <f t="shared" si="1"/>
        <v>10.609313077939234</v>
      </c>
      <c r="M13" s="28">
        <f t="shared" si="2"/>
        <v>2</v>
      </c>
      <c r="N13" s="28" t="str">
        <f t="shared" si="3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114</v>
      </c>
      <c r="G14" s="54">
        <v>769</v>
      </c>
      <c r="H14" s="54">
        <v>5263</v>
      </c>
      <c r="I14" s="54">
        <v>107</v>
      </c>
      <c r="J14" s="55">
        <f t="shared" si="4"/>
        <v>883</v>
      </c>
      <c r="K14" s="55">
        <f t="shared" si="5"/>
        <v>6253</v>
      </c>
      <c r="L14" s="56">
        <f t="shared" si="1"/>
        <v>14.121221813529505</v>
      </c>
      <c r="M14" s="28">
        <f t="shared" si="2"/>
        <v>2</v>
      </c>
      <c r="N14" s="28" t="str">
        <f t="shared" si="3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244</v>
      </c>
      <c r="G15" s="54">
        <v>1281</v>
      </c>
      <c r="H15" s="54">
        <v>9558</v>
      </c>
      <c r="I15" s="54">
        <v>242</v>
      </c>
      <c r="J15" s="55">
        <f t="shared" si="4"/>
        <v>1525</v>
      </c>
      <c r="K15" s="55">
        <f t="shared" si="5"/>
        <v>11325</v>
      </c>
      <c r="L15" s="56">
        <f t="shared" si="1"/>
        <v>13.46578366445916</v>
      </c>
      <c r="M15" s="28">
        <f t="shared" si="2"/>
        <v>2</v>
      </c>
      <c r="N15" s="28" t="str">
        <f t="shared" si="3"/>
        <v>WASPADA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93</v>
      </c>
      <c r="G16" s="54">
        <v>327</v>
      </c>
      <c r="H16" s="54">
        <v>3291</v>
      </c>
      <c r="I16" s="54">
        <v>109</v>
      </c>
      <c r="J16" s="55">
        <f t="shared" si="4"/>
        <v>420</v>
      </c>
      <c r="K16" s="55">
        <f t="shared" si="5"/>
        <v>3820</v>
      </c>
      <c r="L16" s="56">
        <f t="shared" si="1"/>
        <v>10.99476439790576</v>
      </c>
      <c r="M16" s="28">
        <f t="shared" si="2"/>
        <v>2</v>
      </c>
      <c r="N16" s="28" t="str">
        <f t="shared" si="3"/>
        <v>WASPADA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110</v>
      </c>
      <c r="G17" s="54">
        <v>815</v>
      </c>
      <c r="H17" s="54">
        <v>5742</v>
      </c>
      <c r="I17" s="54">
        <v>351</v>
      </c>
      <c r="J17" s="55">
        <f t="shared" si="4"/>
        <v>925</v>
      </c>
      <c r="K17" s="55">
        <f t="shared" si="5"/>
        <v>7018</v>
      </c>
      <c r="L17" s="56">
        <f t="shared" si="1"/>
        <v>13.18039327443716</v>
      </c>
      <c r="M17" s="28">
        <f t="shared" si="2"/>
        <v>2</v>
      </c>
      <c r="N17" s="28" t="str">
        <f t="shared" si="3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177</v>
      </c>
      <c r="G18" s="54">
        <v>858</v>
      </c>
      <c r="H18" s="54">
        <v>12090</v>
      </c>
      <c r="I18" s="54">
        <v>684</v>
      </c>
      <c r="J18" s="55">
        <f t="shared" si="4"/>
        <v>1035</v>
      </c>
      <c r="K18" s="55">
        <f t="shared" si="5"/>
        <v>13809</v>
      </c>
      <c r="L18" s="56">
        <f t="shared" si="1"/>
        <v>7.4951118835542037</v>
      </c>
      <c r="M18" s="28">
        <f t="shared" si="2"/>
        <v>3</v>
      </c>
      <c r="N18" s="28" t="str">
        <f t="shared" si="3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6">F19+G19</f>
        <v>0</v>
      </c>
      <c r="K19" s="55">
        <f t="shared" ref="K19:K43" si="7">SUM(F19:I19)</f>
        <v>0</v>
      </c>
      <c r="L19" s="56">
        <f t="shared" si="1"/>
        <v>0</v>
      </c>
      <c r="M19" s="28">
        <f t="shared" si="2"/>
        <v>3</v>
      </c>
      <c r="N19" s="28" t="str">
        <f t="shared" si="3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6"/>
        <v>0</v>
      </c>
      <c r="K20" s="55">
        <f t="shared" si="7"/>
        <v>0</v>
      </c>
      <c r="L20" s="56">
        <f t="shared" si="1"/>
        <v>0</v>
      </c>
      <c r="M20" s="28">
        <f t="shared" si="2"/>
        <v>3</v>
      </c>
      <c r="N20" s="28" t="str">
        <f t="shared" si="3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6"/>
        <v>0</v>
      </c>
      <c r="K21" s="55">
        <f t="shared" si="7"/>
        <v>0</v>
      </c>
      <c r="L21" s="56">
        <f t="shared" si="1"/>
        <v>0</v>
      </c>
      <c r="M21" s="28">
        <f t="shared" si="2"/>
        <v>3</v>
      </c>
      <c r="N21" s="28" t="str">
        <f t="shared" si="3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6"/>
        <v>0</v>
      </c>
      <c r="K22" s="55">
        <f t="shared" si="7"/>
        <v>0</v>
      </c>
      <c r="L22" s="56">
        <f t="shared" si="1"/>
        <v>0</v>
      </c>
      <c r="M22" s="28">
        <f t="shared" si="2"/>
        <v>3</v>
      </c>
      <c r="N22" s="28" t="str">
        <f t="shared" si="3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6"/>
        <v>0</v>
      </c>
      <c r="K23" s="55">
        <f t="shared" si="7"/>
        <v>0</v>
      </c>
      <c r="L23" s="56">
        <f t="shared" si="1"/>
        <v>0</v>
      </c>
      <c r="M23" s="28">
        <f t="shared" si="2"/>
        <v>3</v>
      </c>
      <c r="N23" s="28" t="str">
        <f t="shared" si="3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6"/>
        <v>0</v>
      </c>
      <c r="K24" s="55">
        <f t="shared" si="7"/>
        <v>0</v>
      </c>
      <c r="L24" s="56">
        <f t="shared" si="1"/>
        <v>0</v>
      </c>
      <c r="M24" s="28">
        <f t="shared" si="2"/>
        <v>3</v>
      </c>
      <c r="N24" s="28" t="str">
        <f t="shared" si="3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6"/>
        <v>0</v>
      </c>
      <c r="K25" s="55">
        <f t="shared" si="7"/>
        <v>0</v>
      </c>
      <c r="L25" s="56">
        <f t="shared" si="1"/>
        <v>0</v>
      </c>
      <c r="M25" s="28">
        <f t="shared" si="2"/>
        <v>3</v>
      </c>
      <c r="N25" s="28" t="str">
        <f t="shared" si="3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6"/>
        <v>0</v>
      </c>
      <c r="K26" s="55">
        <f t="shared" si="7"/>
        <v>0</v>
      </c>
      <c r="L26" s="56">
        <f t="shared" si="1"/>
        <v>0</v>
      </c>
      <c r="M26" s="28">
        <f t="shared" si="2"/>
        <v>3</v>
      </c>
      <c r="N26" s="28" t="str">
        <f t="shared" si="3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6"/>
        <v>0</v>
      </c>
      <c r="K27" s="55">
        <f t="shared" si="7"/>
        <v>0</v>
      </c>
      <c r="L27" s="56">
        <f t="shared" si="1"/>
        <v>0</v>
      </c>
      <c r="M27" s="28">
        <f t="shared" si="2"/>
        <v>3</v>
      </c>
      <c r="N27" s="28" t="str">
        <f t="shared" si="3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6"/>
        <v>0</v>
      </c>
      <c r="K28" s="55">
        <f t="shared" si="7"/>
        <v>0</v>
      </c>
      <c r="L28" s="56">
        <f t="shared" si="1"/>
        <v>0</v>
      </c>
      <c r="M28" s="28">
        <f t="shared" si="2"/>
        <v>3</v>
      </c>
      <c r="N28" s="28" t="str">
        <f t="shared" si="3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6"/>
        <v>0</v>
      </c>
      <c r="K29" s="55">
        <f t="shared" si="7"/>
        <v>0</v>
      </c>
      <c r="L29" s="56">
        <f t="shared" si="1"/>
        <v>0</v>
      </c>
      <c r="M29" s="28">
        <f t="shared" si="2"/>
        <v>3</v>
      </c>
      <c r="N29" s="28" t="str">
        <f t="shared" si="3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6"/>
        <v>0</v>
      </c>
      <c r="K30" s="55">
        <f t="shared" si="7"/>
        <v>0</v>
      </c>
      <c r="L30" s="56">
        <f t="shared" si="1"/>
        <v>0</v>
      </c>
      <c r="M30" s="28">
        <f t="shared" si="2"/>
        <v>3</v>
      </c>
      <c r="N30" s="28" t="str">
        <f t="shared" si="3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6"/>
        <v>0</v>
      </c>
      <c r="K31" s="55">
        <f t="shared" si="7"/>
        <v>0</v>
      </c>
      <c r="L31" s="56">
        <f t="shared" si="1"/>
        <v>0</v>
      </c>
      <c r="M31" s="28">
        <f t="shared" si="2"/>
        <v>3</v>
      </c>
      <c r="N31" s="28" t="str">
        <f t="shared" si="3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6"/>
        <v>0</v>
      </c>
      <c r="K32" s="55">
        <f t="shared" si="7"/>
        <v>0</v>
      </c>
      <c r="L32" s="56">
        <f t="shared" si="1"/>
        <v>0</v>
      </c>
      <c r="M32" s="28">
        <f t="shared" si="2"/>
        <v>3</v>
      </c>
      <c r="N32" s="28" t="str">
        <f t="shared" si="3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6"/>
        <v>0</v>
      </c>
      <c r="K33" s="55">
        <f t="shared" si="7"/>
        <v>0</v>
      </c>
      <c r="L33" s="56">
        <f t="shared" si="1"/>
        <v>0</v>
      </c>
      <c r="M33" s="28">
        <f t="shared" si="2"/>
        <v>3</v>
      </c>
      <c r="N33" s="28" t="str">
        <f t="shared" si="3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6"/>
        <v>0</v>
      </c>
      <c r="K34" s="55">
        <f t="shared" si="7"/>
        <v>0</v>
      </c>
      <c r="L34" s="56">
        <f t="shared" si="1"/>
        <v>0</v>
      </c>
      <c r="M34" s="28">
        <f t="shared" si="2"/>
        <v>3</v>
      </c>
      <c r="N34" s="28" t="str">
        <f t="shared" si="3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6"/>
        <v>0</v>
      </c>
      <c r="K35" s="55">
        <f t="shared" si="7"/>
        <v>0</v>
      </c>
      <c r="L35" s="56">
        <f t="shared" si="1"/>
        <v>0</v>
      </c>
      <c r="M35" s="28">
        <f t="shared" si="2"/>
        <v>3</v>
      </c>
      <c r="N35" s="28" t="str">
        <f t="shared" si="3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6"/>
        <v>0</v>
      </c>
      <c r="K36" s="55">
        <f t="shared" si="7"/>
        <v>0</v>
      </c>
      <c r="L36" s="56">
        <f t="shared" si="1"/>
        <v>0</v>
      </c>
      <c r="M36" s="28">
        <f t="shared" si="2"/>
        <v>3</v>
      </c>
      <c r="N36" s="28" t="str">
        <f t="shared" si="3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6"/>
        <v>0</v>
      </c>
      <c r="K37" s="55">
        <f t="shared" si="7"/>
        <v>0</v>
      </c>
      <c r="L37" s="56">
        <f t="shared" si="1"/>
        <v>0</v>
      </c>
      <c r="M37" s="28">
        <f t="shared" si="2"/>
        <v>3</v>
      </c>
      <c r="N37" s="28" t="str">
        <f t="shared" si="3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6"/>
        <v>0</v>
      </c>
      <c r="K38" s="55">
        <f t="shared" si="7"/>
        <v>0</v>
      </c>
      <c r="L38" s="56">
        <f t="shared" si="1"/>
        <v>0</v>
      </c>
      <c r="M38" s="28">
        <f t="shared" si="2"/>
        <v>3</v>
      </c>
      <c r="N38" s="28" t="str">
        <f t="shared" si="3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6"/>
        <v>0</v>
      </c>
      <c r="K39" s="55">
        <f t="shared" si="7"/>
        <v>0</v>
      </c>
      <c r="L39" s="56">
        <f t="shared" si="1"/>
        <v>0</v>
      </c>
      <c r="M39" s="28">
        <f t="shared" si="2"/>
        <v>3</v>
      </c>
      <c r="N39" s="28" t="str">
        <f t="shared" si="3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6"/>
        <v>0</v>
      </c>
      <c r="K40" s="55">
        <f t="shared" si="7"/>
        <v>0</v>
      </c>
      <c r="L40" s="56">
        <f t="shared" si="1"/>
        <v>0</v>
      </c>
      <c r="M40" s="28">
        <f t="shared" si="2"/>
        <v>3</v>
      </c>
      <c r="N40" s="28" t="str">
        <f t="shared" si="3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6"/>
        <v>0</v>
      </c>
      <c r="K41" s="55">
        <f t="shared" si="7"/>
        <v>0</v>
      </c>
      <c r="L41" s="56">
        <f t="shared" si="1"/>
        <v>0</v>
      </c>
      <c r="M41" s="28">
        <f t="shared" si="2"/>
        <v>3</v>
      </c>
      <c r="N41" s="28" t="str">
        <f t="shared" si="3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6"/>
        <v>0</v>
      </c>
      <c r="K42" s="55">
        <f t="shared" si="7"/>
        <v>0</v>
      </c>
      <c r="L42" s="56">
        <f t="shared" si="1"/>
        <v>0</v>
      </c>
      <c r="M42" s="28">
        <f t="shared" si="2"/>
        <v>3</v>
      </c>
      <c r="N42" s="28" t="str">
        <f t="shared" si="3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6"/>
        <v>0</v>
      </c>
      <c r="K43" s="55">
        <f t="shared" si="7"/>
        <v>0</v>
      </c>
      <c r="L43" s="56">
        <f t="shared" si="1"/>
        <v>0</v>
      </c>
      <c r="M43" s="28">
        <f t="shared" si="2"/>
        <v>3</v>
      </c>
      <c r="N43" s="28" t="str">
        <f t="shared" si="3"/>
        <v>AMAN</v>
      </c>
    </row>
    <row r="44" spans="1:26" ht="14.25" customHeight="1">
      <c r="A44" s="122" t="str">
        <f>IK!A44</f>
        <v>Provinsi Sulawesi Tengah</v>
      </c>
      <c r="B44" s="123"/>
      <c r="C44" s="123"/>
      <c r="D44" s="123"/>
      <c r="E44" s="124"/>
      <c r="F44" s="58">
        <f>SUM(F6:F43)</f>
        <v>2612</v>
      </c>
      <c r="G44" s="58">
        <f>SUM(G6:G43)</f>
        <v>14650</v>
      </c>
      <c r="H44" s="58">
        <f>SUM(H6:H43)</f>
        <v>137983</v>
      </c>
      <c r="I44" s="58">
        <f>SUM(I6:I43)</f>
        <v>5644</v>
      </c>
      <c r="J44" s="59">
        <f t="shared" ref="J44:K44" si="8">SUM(J6:J43)</f>
        <v>17262</v>
      </c>
      <c r="K44" s="59">
        <f t="shared" si="8"/>
        <v>164577</v>
      </c>
      <c r="L44" s="60">
        <f t="shared" si="1"/>
        <v>10.488707413551104</v>
      </c>
      <c r="M44" s="38">
        <f t="shared" si="2"/>
        <v>2</v>
      </c>
      <c r="N44" s="38" t="str">
        <f t="shared" si="3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3">
    <mergeCell ref="A1:E1"/>
    <mergeCell ref="L4:N4"/>
    <mergeCell ref="A44:E4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G53" sqref="G53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8" t="s">
        <v>40</v>
      </c>
      <c r="B1" s="91"/>
      <c r="C1" s="91"/>
      <c r="D1" s="91"/>
      <c r="E1" s="91"/>
      <c r="F1" s="91"/>
      <c r="G1" s="91"/>
      <c r="H1" s="91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2</v>
      </c>
      <c r="G3" s="28" t="str">
        <f>IA!T6</f>
        <v>3</v>
      </c>
      <c r="H3" s="28">
        <f>IP!M6</f>
        <v>2</v>
      </c>
      <c r="I3" s="63">
        <f t="shared" ref="I3:I41" si="0">IF(ISERROR(F3+G3+H3),"",F3+G3+H3)</f>
        <v>7</v>
      </c>
      <c r="J3" s="63" t="str">
        <f t="shared" ref="J3:J41" si="1">IF(I3="","",IF(I3&lt;=5,"RENTAN",IF(I3&gt;7,"AMAN","WASPADA")))</f>
        <v>WASPADA</v>
      </c>
      <c r="K3" s="28" t="str">
        <f t="shared" ref="K3:K41" si="2">IF(J3="","",IF(J3="aman","3",IF(J3="rentan","1","2")))</f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3</v>
      </c>
      <c r="G5" s="28" t="str">
        <f>IA!T8</f>
        <v>2</v>
      </c>
      <c r="H5" s="28">
        <f>IP!M8</f>
        <v>2</v>
      </c>
      <c r="I5" s="63">
        <f t="shared" si="0"/>
        <v>7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2</v>
      </c>
      <c r="G6" s="28" t="str">
        <f>IA!T9</f>
        <v>2</v>
      </c>
      <c r="H6" s="28">
        <f>IP!M9</f>
        <v>3</v>
      </c>
      <c r="I6" s="63">
        <f t="shared" si="0"/>
        <v>7</v>
      </c>
      <c r="J6" s="63" t="str">
        <f t="shared" si="1"/>
        <v>WASPADA</v>
      </c>
      <c r="K6" s="28" t="str">
        <f t="shared" si="2"/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3</v>
      </c>
      <c r="H7" s="28">
        <f>IP!M10</f>
        <v>3</v>
      </c>
      <c r="I7" s="63">
        <f t="shared" si="0"/>
        <v>8</v>
      </c>
      <c r="J7" s="63" t="str">
        <f t="shared" si="1"/>
        <v>AMAN</v>
      </c>
      <c r="K7" s="28" t="str">
        <f t="shared" si="2"/>
        <v>3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2</v>
      </c>
      <c r="G8" s="28" t="str">
        <f>IA!T11</f>
        <v>3</v>
      </c>
      <c r="H8" s="28">
        <f>IP!M11</f>
        <v>3</v>
      </c>
      <c r="I8" s="63">
        <f t="shared" si="0"/>
        <v>8</v>
      </c>
      <c r="J8" s="63" t="str">
        <f t="shared" si="1"/>
        <v>AMAN</v>
      </c>
      <c r="K8" s="28" t="str">
        <f t="shared" si="2"/>
        <v>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2</v>
      </c>
      <c r="G9" s="28" t="str">
        <f>IA!T12</f>
        <v>3</v>
      </c>
      <c r="H9" s="28">
        <f>IP!M12</f>
        <v>1</v>
      </c>
      <c r="I9" s="63">
        <f t="shared" si="0"/>
        <v>6</v>
      </c>
      <c r="J9" s="63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3</v>
      </c>
      <c r="G10" s="28" t="str">
        <f>IA!T13</f>
        <v>3</v>
      </c>
      <c r="H10" s="28">
        <f>IP!M13</f>
        <v>2</v>
      </c>
      <c r="I10" s="63">
        <f t="shared" si="0"/>
        <v>8</v>
      </c>
      <c r="J10" s="63" t="str">
        <f t="shared" si="1"/>
        <v>AMAN</v>
      </c>
      <c r="K10" s="28" t="str">
        <f t="shared" si="2"/>
        <v>3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2</v>
      </c>
      <c r="G11" s="28" t="str">
        <f>IA!T14</f>
        <v>2</v>
      </c>
      <c r="H11" s="28">
        <f>IP!M14</f>
        <v>2</v>
      </c>
      <c r="I11" s="63">
        <f t="shared" si="0"/>
        <v>6</v>
      </c>
      <c r="J11" s="63" t="str">
        <f t="shared" si="1"/>
        <v>WASPADA</v>
      </c>
      <c r="K11" s="28" t="str">
        <f t="shared" si="2"/>
        <v>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3</v>
      </c>
      <c r="G12" s="28" t="str">
        <f>IA!T15</f>
        <v>3</v>
      </c>
      <c r="H12" s="28">
        <f>IP!M15</f>
        <v>2</v>
      </c>
      <c r="I12" s="63">
        <f t="shared" si="0"/>
        <v>8</v>
      </c>
      <c r="J12" s="63" t="str">
        <f t="shared" si="1"/>
        <v>AMAN</v>
      </c>
      <c r="K12" s="28" t="str">
        <f t="shared" si="2"/>
        <v>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2</v>
      </c>
      <c r="I13" s="63">
        <f t="shared" si="0"/>
        <v>7</v>
      </c>
      <c r="J13" s="63" t="str">
        <f t="shared" si="1"/>
        <v>WASPADA</v>
      </c>
      <c r="K13" s="28" t="str">
        <f t="shared" si="2"/>
        <v>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2</v>
      </c>
      <c r="G14" s="28" t="str">
        <f>IA!T17</f>
        <v>2</v>
      </c>
      <c r="H14" s="28">
        <f>IP!M17</f>
        <v>2</v>
      </c>
      <c r="I14" s="63">
        <f t="shared" si="0"/>
        <v>6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2</v>
      </c>
      <c r="G15" s="28" t="str">
        <f>IA!T18</f>
        <v>2</v>
      </c>
      <c r="H15" s="28">
        <f>IP!M18</f>
        <v>3</v>
      </c>
      <c r="I15" s="63">
        <f t="shared" si="0"/>
        <v>7</v>
      </c>
      <c r="J15" s="63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87" t="str">
        <f>IK!A44</f>
        <v>Provinsi Sulawesi Tengah</v>
      </c>
      <c r="D41" s="89"/>
      <c r="E41" s="47"/>
      <c r="F41" s="28" t="str">
        <f>IK!AB44</f>
        <v>3</v>
      </c>
      <c r="G41" s="28" t="str">
        <f>IA!T44</f>
        <v>3</v>
      </c>
      <c r="H41" s="28">
        <f>IP!M44</f>
        <v>2</v>
      </c>
      <c r="I41" s="63">
        <f t="shared" si="0"/>
        <v>8</v>
      </c>
      <c r="J41" s="63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6" ht="14.25" customHeight="1">
      <c r="A48" s="4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4.25" customHeight="1">
      <c r="A49" s="4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25" customHeight="1">
      <c r="A50" s="4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4.2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4.25" customHeight="1">
      <c r="A52" s="4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4.25" customHeight="1">
      <c r="A53" s="4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4.2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4.25" customHeight="1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25" customHeight="1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4.25" customHeight="1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customHeight="1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customHeight="1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14.25" customHeight="1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4.25" customHeight="1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customHeight="1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4.25" customHeight="1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4.25" customHeight="1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customHeight="1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customHeight="1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customHeight="1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14.25" customHeight="1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25" customHeight="1">
      <c r="A73" s="4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14.25" customHeight="1">
      <c r="A74" s="4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14.25" customHeight="1">
      <c r="A75" s="4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4.25" customHeight="1">
      <c r="A76" s="4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14.25" customHeight="1">
      <c r="A77" s="4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4.25" customHeight="1">
      <c r="A78" s="4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4.25" customHeight="1">
      <c r="A79" s="4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4.25" customHeight="1">
      <c r="A80" s="4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26" ht="14.25" customHeight="1">
      <c r="A81" s="4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26" ht="14.25" customHeight="1">
      <c r="A82" s="4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26" ht="14.25" customHeight="1">
      <c r="A83" s="4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26" ht="14.25" customHeight="1">
      <c r="A84" s="4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26" ht="14.25" customHeight="1">
      <c r="A85" s="4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26" ht="14.25" customHeight="1">
      <c r="A86" s="4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0" t="s">
        <v>0</v>
      </c>
      <c r="B1" s="91"/>
      <c r="C1" s="91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25" t="s">
        <v>48</v>
      </c>
      <c r="E2" s="94"/>
      <c r="F2" s="95"/>
      <c r="G2" s="125" t="s">
        <v>49</v>
      </c>
      <c r="H2" s="94"/>
      <c r="I2" s="95"/>
      <c r="J2" s="125" t="s">
        <v>50</v>
      </c>
      <c r="K2" s="94"/>
      <c r="L2" s="95"/>
      <c r="M2" s="125" t="s">
        <v>51</v>
      </c>
      <c r="N2" s="94"/>
      <c r="O2" s="95"/>
      <c r="P2" s="125" t="s">
        <v>52</v>
      </c>
      <c r="Q2" s="94"/>
      <c r="R2" s="95"/>
      <c r="S2" s="125" t="s">
        <v>53</v>
      </c>
      <c r="T2" s="94"/>
      <c r="U2" s="95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267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1038.3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549.54999999999995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509.8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194.92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8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26.8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10878.1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82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2199.4299999999998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5.25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58.5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17.5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15835.150000000001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2025-04-22T10:05:29Z</dcterms:modified>
</cp:coreProperties>
</file>