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44" i="3" l="1"/>
  <c r="H44" i="3"/>
  <c r="G44" i="3"/>
  <c r="F44" i="3"/>
  <c r="K44" i="2" l="1"/>
  <c r="J44" i="2"/>
  <c r="I44" i="2"/>
  <c r="G44" i="2"/>
  <c r="H44" i="2" l="1"/>
  <c r="F44" i="2"/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F479" i="6"/>
  <c r="E479" i="6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F153" i="6"/>
  <c r="E153" i="6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1" i="4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A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A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0" i="3" l="1"/>
  <c r="N20" i="3" s="1"/>
  <c r="L24" i="3"/>
  <c r="L28" i="3"/>
  <c r="L36" i="3"/>
  <c r="M36" i="3" s="1"/>
  <c r="H33" i="4" s="1"/>
  <c r="L40" i="3"/>
  <c r="M40" i="3" s="1"/>
  <c r="H37" i="4" s="1"/>
  <c r="L32" i="3"/>
  <c r="L22" i="3"/>
  <c r="L26" i="3"/>
  <c r="M26" i="3" s="1"/>
  <c r="H23" i="4" s="1"/>
  <c r="L30" i="3"/>
  <c r="N30" i="3" s="1"/>
  <c r="L34" i="3"/>
  <c r="Z42" i="1"/>
  <c r="AA42" i="1" s="1"/>
  <c r="AB42" i="1" s="1"/>
  <c r="F39" i="4" s="1"/>
  <c r="Z21" i="1"/>
  <c r="AA21" i="1" s="1"/>
  <c r="AB21" i="1" s="1"/>
  <c r="F18" i="4" s="1"/>
  <c r="Z26" i="1"/>
  <c r="AA26" i="1" s="1"/>
  <c r="AB26" i="1" s="1"/>
  <c r="F23" i="4" s="1"/>
  <c r="U42" i="1"/>
  <c r="Z41" i="1"/>
  <c r="AA41" i="1" s="1"/>
  <c r="AB41" i="1" s="1"/>
  <c r="F38" i="4" s="1"/>
  <c r="L38" i="3"/>
  <c r="N38" i="3" s="1"/>
  <c r="L43" i="3"/>
  <c r="M43" i="3" s="1"/>
  <c r="H40" i="4" s="1"/>
  <c r="L42" i="3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4" i="3"/>
  <c r="M24" i="3"/>
  <c r="H21" i="4" s="1"/>
  <c r="N40" i="3"/>
  <c r="M20" i="3"/>
  <c r="H17" i="4" s="1"/>
  <c r="N28" i="3"/>
  <c r="M28" i="3"/>
  <c r="H25" i="4" s="1"/>
  <c r="N32" i="3"/>
  <c r="M32" i="3"/>
  <c r="H29" i="4" s="1"/>
  <c r="N36" i="3"/>
  <c r="N22" i="3"/>
  <c r="M22" i="3"/>
  <c r="H19" i="4" s="1"/>
  <c r="N26" i="3"/>
  <c r="M30" i="3"/>
  <c r="H27" i="4" s="1"/>
  <c r="N34" i="3"/>
  <c r="M34" i="3"/>
  <c r="H31" i="4" s="1"/>
  <c r="N42" i="3"/>
  <c r="M42" i="3"/>
  <c r="H39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7" i="3"/>
  <c r="N43" i="3" l="1"/>
  <c r="M38" i="3"/>
  <c r="H35" i="4" s="1"/>
  <c r="I21" i="4"/>
  <c r="J21" i="4" s="1"/>
  <c r="K21" i="4" s="1"/>
  <c r="I35" i="4"/>
  <c r="J35" i="4" s="1"/>
  <c r="K35" i="4" s="1"/>
  <c r="I33" i="4"/>
  <c r="J33" i="4" s="1"/>
  <c r="K33" i="4" s="1"/>
  <c r="I19" i="4"/>
  <c r="J19" i="4" s="1"/>
  <c r="K19" i="4" s="1"/>
  <c r="I29" i="4"/>
  <c r="J29" i="4" s="1"/>
  <c r="K2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23" i="4"/>
  <c r="J23" i="4" s="1"/>
  <c r="K23" i="4" s="1"/>
  <c r="I39" i="4"/>
  <c r="J39" i="4" s="1"/>
  <c r="K39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I26" i="4" s="1"/>
  <c r="J26" i="4" s="1"/>
  <c r="K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<sst xmlns="http://schemas.openxmlformats.org/spreadsheetml/2006/main" count="1193" uniqueCount="620">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</sst>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2" fillId="0" borderId="3" xfId="0" applyNumberFormat="1" applyFont="1" applyBorder="1" applyAlignment="1">
      <alignment vertical="center"/>
    </xf>
    <xf numFmtId="164" fontId="16" fillId="0" borderId="17" xfId="1" applyNumberFormat="1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40" fontId="4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4" fillId="0" borderId="15" xfId="0" applyNumberFormat="1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wrapText="1"/>
    </xf>
    <xf numFmtId="0" fontId="5" fillId="10" borderId="7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104" t="s">
        <v>0</v>
      </c>
      <c r="B1" s="105"/>
      <c r="C1" s="105"/>
      <c r="D1" s="105"/>
      <c r="E1" s="105"/>
      <c r="F1" s="2" t="s">
        <v>1</v>
      </c>
      <c r="G1" s="3">
        <v>45536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106" t="s">
        <v>3</v>
      </c>
      <c r="B2" s="105"/>
      <c r="C2" s="105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7" t="s">
        <v>4</v>
      </c>
      <c r="B3" s="10" t="s">
        <v>5</v>
      </c>
      <c r="C3" s="97" t="s">
        <v>6</v>
      </c>
      <c r="D3" s="10" t="s">
        <v>7</v>
      </c>
      <c r="E3" s="11" t="s">
        <v>8</v>
      </c>
      <c r="F3" s="88" t="s">
        <v>9</v>
      </c>
      <c r="G3" s="89"/>
      <c r="H3" s="89"/>
      <c r="I3" s="89"/>
      <c r="J3" s="89"/>
      <c r="K3" s="90"/>
      <c r="L3" s="100" t="s">
        <v>10</v>
      </c>
      <c r="M3" s="89"/>
      <c r="N3" s="89"/>
      <c r="O3" s="89"/>
      <c r="P3" s="89"/>
      <c r="Q3" s="90"/>
      <c r="R3" s="88" t="s">
        <v>9</v>
      </c>
      <c r="S3" s="89"/>
      <c r="T3" s="89"/>
      <c r="U3" s="90"/>
      <c r="V3" s="100" t="s">
        <v>10</v>
      </c>
      <c r="W3" s="89"/>
      <c r="X3" s="89"/>
      <c r="Y3" s="90"/>
      <c r="Z3" s="91" t="s">
        <v>11</v>
      </c>
      <c r="AA3" s="92"/>
      <c r="AB3" s="93"/>
      <c r="AC3" s="6"/>
      <c r="AD3" s="6"/>
    </row>
    <row r="4" spans="1:30" ht="14.25" customHeight="1">
      <c r="A4" s="98"/>
      <c r="B4" s="12"/>
      <c r="C4" s="98"/>
      <c r="D4" s="12"/>
      <c r="E4" s="13"/>
      <c r="F4" s="88" t="s">
        <v>12</v>
      </c>
      <c r="G4" s="89"/>
      <c r="H4" s="89"/>
      <c r="I4" s="89"/>
      <c r="J4" s="90"/>
      <c r="K4" s="14" t="s">
        <v>13</v>
      </c>
      <c r="L4" s="100" t="s">
        <v>12</v>
      </c>
      <c r="M4" s="89"/>
      <c r="N4" s="89"/>
      <c r="O4" s="89"/>
      <c r="P4" s="90"/>
      <c r="Q4" s="10" t="s">
        <v>13</v>
      </c>
      <c r="R4" s="14" t="s">
        <v>14</v>
      </c>
      <c r="S4" s="88" t="s">
        <v>15</v>
      </c>
      <c r="T4" s="89"/>
      <c r="U4" s="90"/>
      <c r="V4" s="14" t="s">
        <v>14</v>
      </c>
      <c r="W4" s="100" t="s">
        <v>15</v>
      </c>
      <c r="X4" s="89"/>
      <c r="Y4" s="90"/>
      <c r="Z4" s="94"/>
      <c r="AA4" s="95"/>
      <c r="AB4" s="96"/>
      <c r="AC4" s="6"/>
      <c r="AD4" s="6"/>
    </row>
    <row r="5" spans="1:30" ht="14.25" customHeight="1">
      <c r="A5" s="99"/>
      <c r="B5" s="15"/>
      <c r="C5" s="99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862.9</v>
      </c>
      <c r="G6" s="78">
        <v>220</v>
      </c>
      <c r="H6" s="79">
        <v>990.6</v>
      </c>
      <c r="I6" s="78">
        <v>817.4</v>
      </c>
      <c r="J6" s="78">
        <v>634.54999999999995</v>
      </c>
      <c r="K6" s="78">
        <v>519.09</v>
      </c>
      <c r="L6" s="24">
        <v>3</v>
      </c>
      <c r="M6" s="24">
        <v>5</v>
      </c>
      <c r="N6" s="24"/>
      <c r="O6" s="24"/>
      <c r="P6" s="25"/>
      <c r="Q6" s="26"/>
      <c r="R6" s="27">
        <f t="shared" ref="R6:R44" si="0">IF(ISERROR(AVERAGE(F6:J6)),0,AVERAGE(F6:J6))</f>
        <v>705.08999999999992</v>
      </c>
      <c r="S6" s="28">
        <f t="shared" ref="S6:S44" si="1">IF(ISERROR(((K6-R6)/R6)*100),0,((K6-R6)/R6)*100)</f>
        <v>-26.379611113474859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4</v>
      </c>
      <c r="W6" s="28">
        <f t="shared" ref="W6:W43" si="5">IF(ISERROR(((Q6-V6)/V6)*100),0,((Q6-V6)/V6)*100)</f>
        <v>-100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4323.3999999999996</v>
      </c>
      <c r="G7" s="78">
        <v>2491.8000000000002</v>
      </c>
      <c r="H7" s="78">
        <v>2719.8</v>
      </c>
      <c r="I7" s="78">
        <v>2485.6999999999998</v>
      </c>
      <c r="J7" s="78">
        <v>1610.73</v>
      </c>
      <c r="K7" s="78">
        <v>1052.5</v>
      </c>
      <c r="L7" s="24"/>
      <c r="M7" s="24"/>
      <c r="N7" s="24"/>
      <c r="O7" s="24"/>
      <c r="P7" s="25"/>
      <c r="Q7" s="31"/>
      <c r="R7" s="27">
        <f t="shared" si="0"/>
        <v>2726.2860000000001</v>
      </c>
      <c r="S7" s="28">
        <f t="shared" si="1"/>
        <v>-61.394365814885155</v>
      </c>
      <c r="T7" s="28">
        <f t="shared" si="2"/>
        <v>1</v>
      </c>
      <c r="U7" s="28" t="str">
        <f t="shared" si="3"/>
        <v>RENTAN</v>
      </c>
      <c r="V7" s="27">
        <f t="shared" si="4"/>
        <v>0</v>
      </c>
      <c r="W7" s="28">
        <f t="shared" si="5"/>
        <v>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1217</v>
      </c>
      <c r="G8" s="78">
        <v>767.9</v>
      </c>
      <c r="H8" s="78">
        <v>3210.5</v>
      </c>
      <c r="I8" s="78">
        <v>781.7</v>
      </c>
      <c r="J8" s="78">
        <v>457.52</v>
      </c>
      <c r="K8" s="78">
        <v>462.55</v>
      </c>
      <c r="L8" s="24"/>
      <c r="M8" s="24"/>
      <c r="N8" s="24"/>
      <c r="O8" s="24"/>
      <c r="P8" s="25"/>
      <c r="Q8" s="26"/>
      <c r="R8" s="27">
        <f t="shared" si="0"/>
        <v>1286.9239999999998</v>
      </c>
      <c r="S8" s="28">
        <f t="shared" si="1"/>
        <v>-64.057706593396347</v>
      </c>
      <c r="T8" s="28">
        <f t="shared" si="2"/>
        <v>1</v>
      </c>
      <c r="U8" s="28" t="str">
        <f t="shared" si="3"/>
        <v>RENTAN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268.39999999999998</v>
      </c>
      <c r="G9" s="78">
        <v>180.6</v>
      </c>
      <c r="H9" s="78">
        <v>109.4</v>
      </c>
      <c r="I9" s="79">
        <v>253.8</v>
      </c>
      <c r="J9" s="78">
        <v>141.47</v>
      </c>
      <c r="K9" s="78">
        <v>56</v>
      </c>
      <c r="L9" s="24"/>
      <c r="M9" s="24"/>
      <c r="N9" s="24"/>
      <c r="O9" s="24">
        <v>1</v>
      </c>
      <c r="P9" s="25"/>
      <c r="Q9" s="31">
        <v>12.5</v>
      </c>
      <c r="R9" s="27">
        <f t="shared" si="0"/>
        <v>190.73400000000001</v>
      </c>
      <c r="S9" s="28">
        <f t="shared" si="1"/>
        <v>-70.639739113110409</v>
      </c>
      <c r="T9" s="28">
        <f t="shared" si="2"/>
        <v>1</v>
      </c>
      <c r="U9" s="28" t="str">
        <f t="shared" si="3"/>
        <v>RENTAN</v>
      </c>
      <c r="V9" s="27">
        <f t="shared" si="4"/>
        <v>1</v>
      </c>
      <c r="W9" s="28">
        <f t="shared" si="5"/>
        <v>1150</v>
      </c>
      <c r="X9" s="28">
        <f t="shared" si="6"/>
        <v>1</v>
      </c>
      <c r="Y9" s="28" t="str">
        <f t="shared" si="7"/>
        <v>RENTAN</v>
      </c>
      <c r="Z9" s="28">
        <f t="shared" si="8"/>
        <v>2</v>
      </c>
      <c r="AA9" s="28" t="str">
        <f t="shared" si="9"/>
        <v>RENTAN</v>
      </c>
      <c r="AB9" s="28" t="str">
        <f t="shared" si="10"/>
        <v>1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176.8</v>
      </c>
      <c r="G10" s="78">
        <v>533.1</v>
      </c>
      <c r="H10" s="78">
        <v>947.3</v>
      </c>
      <c r="I10" s="78">
        <v>316.5</v>
      </c>
      <c r="J10" s="78">
        <v>319.49</v>
      </c>
      <c r="K10" s="78">
        <v>353.56</v>
      </c>
      <c r="L10" s="24">
        <v>1</v>
      </c>
      <c r="M10" s="24"/>
      <c r="N10" s="24"/>
      <c r="O10" s="24"/>
      <c r="P10" s="25"/>
      <c r="Q10" s="26"/>
      <c r="R10" s="27">
        <f t="shared" si="0"/>
        <v>458.63800000000003</v>
      </c>
      <c r="S10" s="28">
        <f t="shared" si="1"/>
        <v>-22.910879604393884</v>
      </c>
      <c r="T10" s="28">
        <f t="shared" si="2"/>
        <v>1</v>
      </c>
      <c r="U10" s="28" t="str">
        <f t="shared" si="3"/>
        <v>RENTAN</v>
      </c>
      <c r="V10" s="27">
        <f t="shared" si="4"/>
        <v>1</v>
      </c>
      <c r="W10" s="28">
        <f t="shared" si="5"/>
        <v>-100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139.6</v>
      </c>
      <c r="G11" s="78">
        <v>278.60000000000002</v>
      </c>
      <c r="H11" s="79">
        <v>253.3</v>
      </c>
      <c r="I11" s="78">
        <v>2394.4</v>
      </c>
      <c r="J11" s="78">
        <v>1275.96</v>
      </c>
      <c r="K11" s="78">
        <v>1495.69</v>
      </c>
      <c r="L11" s="24">
        <v>47</v>
      </c>
      <c r="M11" s="24"/>
      <c r="N11" s="24"/>
      <c r="O11" s="24"/>
      <c r="P11" s="25">
        <v>20</v>
      </c>
      <c r="Q11" s="26"/>
      <c r="R11" s="27">
        <f t="shared" si="0"/>
        <v>868.37200000000007</v>
      </c>
      <c r="S11" s="28">
        <f t="shared" si="1"/>
        <v>72.240698686737943</v>
      </c>
      <c r="T11" s="28">
        <f t="shared" si="2"/>
        <v>3</v>
      </c>
      <c r="U11" s="28" t="str">
        <f t="shared" si="3"/>
        <v>AMAN</v>
      </c>
      <c r="V11" s="27">
        <f t="shared" si="4"/>
        <v>33.5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53.8</v>
      </c>
      <c r="G12" s="80">
        <v>26.9</v>
      </c>
      <c r="H12" s="80">
        <v>29.3</v>
      </c>
      <c r="I12" s="78">
        <v>39.200000000000003</v>
      </c>
      <c r="J12" s="80">
        <v>100.94</v>
      </c>
      <c r="K12" s="78">
        <v>33</v>
      </c>
      <c r="L12" s="24"/>
      <c r="M12" s="24"/>
      <c r="N12" s="24"/>
      <c r="O12" s="24"/>
      <c r="P12" s="25"/>
      <c r="Q12" s="26"/>
      <c r="R12" s="27">
        <f t="shared" si="0"/>
        <v>50.027999999999999</v>
      </c>
      <c r="S12" s="28">
        <f t="shared" si="1"/>
        <v>-34.036939313984163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1461.2</v>
      </c>
      <c r="G13" s="80">
        <v>1807.3</v>
      </c>
      <c r="H13" s="80">
        <v>7253.2</v>
      </c>
      <c r="I13" s="78">
        <v>1615.3</v>
      </c>
      <c r="J13" s="80">
        <v>3675.69</v>
      </c>
      <c r="K13" s="78">
        <v>1164.6300000000001</v>
      </c>
      <c r="L13" s="24"/>
      <c r="M13" s="24"/>
      <c r="N13" s="24"/>
      <c r="O13" s="24"/>
      <c r="P13" s="25"/>
      <c r="Q13" s="26"/>
      <c r="R13" s="27">
        <f t="shared" si="0"/>
        <v>3162.538</v>
      </c>
      <c r="S13" s="28">
        <f t="shared" si="1"/>
        <v>-63.174197432568391</v>
      </c>
      <c r="T13" s="28">
        <f t="shared" si="2"/>
        <v>1</v>
      </c>
      <c r="U13" s="28" t="str">
        <f t="shared" si="3"/>
        <v>RENTAN</v>
      </c>
      <c r="V13" s="27">
        <f t="shared" si="4"/>
        <v>0</v>
      </c>
      <c r="W13" s="28">
        <f t="shared" si="5"/>
        <v>0</v>
      </c>
      <c r="X13" s="28">
        <f t="shared" si="6"/>
        <v>3</v>
      </c>
      <c r="Y13" s="28" t="str">
        <f t="shared" si="7"/>
        <v>AMAN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61.6</v>
      </c>
      <c r="G14" s="78">
        <v>321.3</v>
      </c>
      <c r="H14" s="78">
        <v>100.2</v>
      </c>
      <c r="I14" s="78">
        <v>127</v>
      </c>
      <c r="J14" s="78">
        <v>49.49</v>
      </c>
      <c r="K14" s="78">
        <v>131.31</v>
      </c>
      <c r="L14" s="24"/>
      <c r="M14" s="24"/>
      <c r="N14" s="24"/>
      <c r="O14" s="24"/>
      <c r="P14" s="25">
        <v>6</v>
      </c>
      <c r="Q14" s="26">
        <v>2</v>
      </c>
      <c r="R14" s="27">
        <f t="shared" si="0"/>
        <v>131.91800000000001</v>
      </c>
      <c r="S14" s="28">
        <f t="shared" si="1"/>
        <v>-0.46089237253445631</v>
      </c>
      <c r="T14" s="28">
        <f t="shared" si="2"/>
        <v>2</v>
      </c>
      <c r="U14" s="28" t="str">
        <f t="shared" si="3"/>
        <v>WASPADA</v>
      </c>
      <c r="V14" s="27">
        <f t="shared" si="4"/>
        <v>6</v>
      </c>
      <c r="W14" s="28">
        <f t="shared" si="5"/>
        <v>-66.666666666666657</v>
      </c>
      <c r="X14" s="28">
        <f t="shared" si="6"/>
        <v>3</v>
      </c>
      <c r="Y14" s="28" t="str">
        <f t="shared" si="7"/>
        <v>AMAN</v>
      </c>
      <c r="Z14" s="28">
        <f t="shared" si="8"/>
        <v>5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3140.5</v>
      </c>
      <c r="G15" s="78">
        <v>1366.2</v>
      </c>
      <c r="H15" s="78">
        <v>2109.8000000000002</v>
      </c>
      <c r="I15" s="78">
        <v>1770.9</v>
      </c>
      <c r="J15" s="78">
        <v>1687.5</v>
      </c>
      <c r="K15" s="78">
        <v>2188.79</v>
      </c>
      <c r="L15" s="24"/>
      <c r="M15" s="24"/>
      <c r="N15" s="24">
        <v>3</v>
      </c>
      <c r="O15" s="24"/>
      <c r="P15" s="25">
        <v>1</v>
      </c>
      <c r="Q15" s="26"/>
      <c r="R15" s="27">
        <f t="shared" si="0"/>
        <v>2014.98</v>
      </c>
      <c r="S15" s="28">
        <f t="shared" si="1"/>
        <v>8.6258920684076248</v>
      </c>
      <c r="T15" s="28">
        <f t="shared" si="2"/>
        <v>3</v>
      </c>
      <c r="U15" s="28" t="str">
        <f t="shared" si="3"/>
        <v>AMAN</v>
      </c>
      <c r="V15" s="27">
        <f t="shared" si="4"/>
        <v>2</v>
      </c>
      <c r="W15" s="28">
        <f t="shared" si="5"/>
        <v>-100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882.7</v>
      </c>
      <c r="G17" s="78">
        <v>1833</v>
      </c>
      <c r="H17" s="78">
        <v>1409.9</v>
      </c>
      <c r="I17" s="78">
        <v>1285.8</v>
      </c>
      <c r="J17" s="78">
        <v>1006.95</v>
      </c>
      <c r="K17" s="78">
        <v>2152.2800000000002</v>
      </c>
      <c r="L17" s="24"/>
      <c r="M17" s="24"/>
      <c r="N17" s="24"/>
      <c r="O17" s="24"/>
      <c r="P17" s="25"/>
      <c r="Q17" s="26"/>
      <c r="R17" s="27">
        <f t="shared" si="0"/>
        <v>1283.67</v>
      </c>
      <c r="S17" s="28">
        <f t="shared" si="1"/>
        <v>67.666144725669369</v>
      </c>
      <c r="T17" s="28">
        <f t="shared" si="2"/>
        <v>3</v>
      </c>
      <c r="U17" s="28" t="str">
        <f t="shared" si="3"/>
        <v>AMAN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6</v>
      </c>
      <c r="AA17" s="28" t="str">
        <f t="shared" si="9"/>
        <v>AMAN</v>
      </c>
      <c r="AB17" s="28" t="str">
        <f t="shared" si="10"/>
        <v>3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45.2</v>
      </c>
      <c r="G18" s="78">
        <v>42.2</v>
      </c>
      <c r="H18" s="78">
        <v>22.9</v>
      </c>
      <c r="I18" s="78">
        <v>8.1</v>
      </c>
      <c r="J18" s="78">
        <v>9.33</v>
      </c>
      <c r="K18" s="78">
        <v>8.5399999999999991</v>
      </c>
      <c r="L18" s="24"/>
      <c r="M18" s="24"/>
      <c r="N18" s="24"/>
      <c r="O18" s="24"/>
      <c r="P18" s="25"/>
      <c r="Q18" s="26"/>
      <c r="R18" s="27">
        <f t="shared" si="0"/>
        <v>25.545999999999999</v>
      </c>
      <c r="S18" s="28">
        <f t="shared" si="1"/>
        <v>-66.570108823299151</v>
      </c>
      <c r="T18" s="28">
        <f t="shared" si="2"/>
        <v>1</v>
      </c>
      <c r="U18" s="28" t="str">
        <f t="shared" si="3"/>
        <v>RENTAN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101" t="s">
        <v>619</v>
      </c>
      <c r="B44" s="102"/>
      <c r="C44" s="102"/>
      <c r="D44" s="102"/>
      <c r="E44" s="103"/>
      <c r="F44" s="35">
        <f t="shared" ref="F44:Q44" si="11">SUM(F6:F43)</f>
        <v>12633.100000000002</v>
      </c>
      <c r="G44" s="35">
        <f t="shared" si="11"/>
        <v>9868.9000000000015</v>
      </c>
      <c r="H44" s="35">
        <f t="shared" si="11"/>
        <v>19156.2</v>
      </c>
      <c r="I44" s="35">
        <f t="shared" si="11"/>
        <v>11895.8</v>
      </c>
      <c r="J44" s="35">
        <f t="shared" si="11"/>
        <v>10969.619999999999</v>
      </c>
      <c r="K44" s="35">
        <f t="shared" si="11"/>
        <v>9617.9400000000023</v>
      </c>
      <c r="L44" s="35">
        <f t="shared" si="11"/>
        <v>51</v>
      </c>
      <c r="M44" s="35">
        <f t="shared" si="11"/>
        <v>5</v>
      </c>
      <c r="N44" s="35">
        <f t="shared" si="11"/>
        <v>3</v>
      </c>
      <c r="O44" s="35">
        <f t="shared" si="11"/>
        <v>1</v>
      </c>
      <c r="P44" s="35">
        <f t="shared" si="11"/>
        <v>27</v>
      </c>
      <c r="Q44" s="35">
        <f t="shared" si="11"/>
        <v>14.5</v>
      </c>
      <c r="R44" s="36">
        <f t="shared" si="0"/>
        <v>12904.723999999998</v>
      </c>
      <c r="S44" s="37">
        <f t="shared" si="1"/>
        <v>-25.469618722570093</v>
      </c>
      <c r="T44" s="38">
        <f t="shared" si="2"/>
        <v>1</v>
      </c>
      <c r="U44" s="38" t="str">
        <f t="shared" si="3"/>
        <v>RENTAN</v>
      </c>
      <c r="V44" s="36">
        <f t="shared" si="4"/>
        <v>17.399999999999999</v>
      </c>
      <c r="W44" s="38">
        <f>IF(ISERROR(((Q44-V44)/V44)*100),0,((Q44-V44)/V44)*100)+0.00001</f>
        <v>-16.666656666666661</v>
      </c>
      <c r="X44" s="38">
        <f t="shared" si="6"/>
        <v>3</v>
      </c>
      <c r="Y44" s="38" t="str">
        <f t="shared" si="7"/>
        <v>AMAN</v>
      </c>
      <c r="Z44" s="38">
        <f t="shared" si="8"/>
        <v>4</v>
      </c>
      <c r="AA44" s="38" t="str">
        <f t="shared" si="9"/>
        <v>WASPADA</v>
      </c>
      <c r="AB44" s="38" t="str">
        <f t="shared" si="10"/>
        <v>2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4">
    <mergeCell ref="A44:E44"/>
    <mergeCell ref="A1:E1"/>
    <mergeCell ref="A2:C2"/>
    <mergeCell ref="F3:K3"/>
    <mergeCell ref="L3:Q3"/>
    <mergeCell ref="R3:U3"/>
    <mergeCell ref="Z3:AB4"/>
    <mergeCell ref="A3:A5"/>
    <mergeCell ref="C3:C5"/>
    <mergeCell ref="F4:J4"/>
    <mergeCell ref="L4:P4"/>
    <mergeCell ref="S4:U4"/>
    <mergeCell ref="W4:Y4"/>
    <mergeCell ref="V3:Y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4" width="10.28515625" customWidth="1"/>
    <col min="5" max="5" width="26.5703125" customWidth="1"/>
    <col min="6" max="11" width="12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17" t="s">
        <v>21</v>
      </c>
      <c r="B1" s="105"/>
      <c r="C1" s="105"/>
      <c r="D1" s="105"/>
      <c r="E1" s="10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18" t="s">
        <v>22</v>
      </c>
      <c r="G3" s="118" t="s">
        <v>13</v>
      </c>
      <c r="H3" s="111" t="s">
        <v>23</v>
      </c>
      <c r="I3" s="111" t="s">
        <v>13</v>
      </c>
      <c r="J3" s="112" t="s">
        <v>24</v>
      </c>
      <c r="K3" s="112" t="s">
        <v>13</v>
      </c>
      <c r="L3" s="113" t="s">
        <v>25</v>
      </c>
      <c r="M3" s="90"/>
      <c r="N3" s="113" t="s">
        <v>26</v>
      </c>
      <c r="O3" s="90"/>
      <c r="P3" s="113" t="s">
        <v>27</v>
      </c>
      <c r="Q3" s="90"/>
      <c r="R3" s="107" t="s">
        <v>28</v>
      </c>
      <c r="S3" s="92"/>
      <c r="T3" s="93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9"/>
      <c r="G4" s="109"/>
      <c r="H4" s="109"/>
      <c r="I4" s="109"/>
      <c r="J4" s="109"/>
      <c r="K4" s="109"/>
      <c r="L4" s="108" t="s">
        <v>16</v>
      </c>
      <c r="M4" s="110" t="s">
        <v>17</v>
      </c>
      <c r="N4" s="108" t="s">
        <v>16</v>
      </c>
      <c r="O4" s="110" t="s">
        <v>17</v>
      </c>
      <c r="P4" s="108" t="s">
        <v>16</v>
      </c>
      <c r="Q4" s="110" t="s">
        <v>17</v>
      </c>
      <c r="R4" s="94"/>
      <c r="S4" s="95"/>
      <c r="T4" s="96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45170</v>
      </c>
      <c r="G5" s="45">
        <v>45536</v>
      </c>
      <c r="H5" s="77">
        <f>F5</f>
        <v>45170</v>
      </c>
      <c r="I5" s="77">
        <f>G5</f>
        <v>45536</v>
      </c>
      <c r="J5" s="45">
        <f t="shared" ref="J5:K5" si="0">H5</f>
        <v>45170</v>
      </c>
      <c r="K5" s="45">
        <f t="shared" si="0"/>
        <v>45536</v>
      </c>
      <c r="L5" s="109"/>
      <c r="M5" s="109"/>
      <c r="N5" s="109"/>
      <c r="O5" s="109"/>
      <c r="P5" s="109"/>
      <c r="Q5" s="109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4">
        <v>11207</v>
      </c>
      <c r="G6" s="81">
        <v>13000</v>
      </c>
      <c r="H6" s="84">
        <v>20000</v>
      </c>
      <c r="I6" s="81">
        <v>19016</v>
      </c>
      <c r="J6" s="84">
        <v>29911</v>
      </c>
      <c r="K6" s="81">
        <v>27125</v>
      </c>
      <c r="L6" s="49">
        <f t="shared" ref="L6:L44" si="1">IF(ISERROR(((G6-F6)/F6)*100),0,((G6-F6)/F6)*100)</f>
        <v>15.998929240653162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-4.92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-9.3142990872923015</v>
      </c>
      <c r="Q6" s="28">
        <f t="shared" ref="Q6:Q44" si="6">IF(P6="","",IF(P6&gt;15,1,IF(P6&lt;5,3,2)))</f>
        <v>3</v>
      </c>
      <c r="R6" s="28">
        <f t="shared" ref="R6:R44" si="7">IF(ISERROR(M6+O6+Q6),"",M6+O6+Q6)</f>
        <v>7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4">
        <v>12000</v>
      </c>
      <c r="G7" s="81">
        <v>12000</v>
      </c>
      <c r="H7" s="84">
        <v>16000</v>
      </c>
      <c r="I7" s="81">
        <v>19000</v>
      </c>
      <c r="J7" s="84">
        <v>27600</v>
      </c>
      <c r="K7" s="81">
        <v>27000</v>
      </c>
      <c r="L7" s="49">
        <f t="shared" si="1"/>
        <v>0</v>
      </c>
      <c r="M7" s="28">
        <f t="shared" si="2"/>
        <v>3</v>
      </c>
      <c r="N7" s="49">
        <f t="shared" si="3"/>
        <v>18.75</v>
      </c>
      <c r="O7" s="28">
        <f t="shared" si="4"/>
        <v>1</v>
      </c>
      <c r="P7" s="49">
        <f t="shared" si="5"/>
        <v>-2.1739130434782608</v>
      </c>
      <c r="Q7" s="28">
        <f t="shared" si="6"/>
        <v>3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4">
        <v>11266</v>
      </c>
      <c r="G8" s="81">
        <v>13880</v>
      </c>
      <c r="H8" s="84">
        <v>16328</v>
      </c>
      <c r="I8" s="81">
        <v>16933</v>
      </c>
      <c r="J8" s="84">
        <v>27845</v>
      </c>
      <c r="K8" s="81">
        <v>44733</v>
      </c>
      <c r="L8" s="49">
        <f t="shared" si="1"/>
        <v>23.202556364281911</v>
      </c>
      <c r="M8" s="28">
        <f t="shared" si="2"/>
        <v>1</v>
      </c>
      <c r="N8" s="49">
        <f t="shared" si="3"/>
        <v>3.705291523762861</v>
      </c>
      <c r="O8" s="28">
        <f t="shared" si="4"/>
        <v>3</v>
      </c>
      <c r="P8" s="49">
        <f t="shared" si="5"/>
        <v>60.650026934817738</v>
      </c>
      <c r="Q8" s="28">
        <f t="shared" si="6"/>
        <v>1</v>
      </c>
      <c r="R8" s="28">
        <f t="shared" si="7"/>
        <v>5</v>
      </c>
      <c r="S8" s="28" t="str">
        <f t="shared" si="8"/>
        <v>WASPADA</v>
      </c>
      <c r="T8" s="28" t="str">
        <f t="shared" si="9"/>
        <v>2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4">
        <v>12052</v>
      </c>
      <c r="G9" s="81">
        <v>13966</v>
      </c>
      <c r="H9" s="84">
        <v>19000</v>
      </c>
      <c r="I9" s="81">
        <v>23350</v>
      </c>
      <c r="J9" s="84">
        <v>37690</v>
      </c>
      <c r="K9" s="81">
        <v>29516</v>
      </c>
      <c r="L9" s="49">
        <f t="shared" si="1"/>
        <v>15.881181546631264</v>
      </c>
      <c r="M9" s="28">
        <f t="shared" si="2"/>
        <v>1</v>
      </c>
      <c r="N9" s="49">
        <f t="shared" si="3"/>
        <v>22.894736842105264</v>
      </c>
      <c r="O9" s="28">
        <f t="shared" si="4"/>
        <v>1</v>
      </c>
      <c r="P9" s="49">
        <f t="shared" si="5"/>
        <v>-21.687450252056248</v>
      </c>
      <c r="Q9" s="28">
        <f t="shared" si="6"/>
        <v>3</v>
      </c>
      <c r="R9" s="28">
        <f t="shared" si="7"/>
        <v>5</v>
      </c>
      <c r="S9" s="28" t="str">
        <f t="shared" si="8"/>
        <v>WASPADA</v>
      </c>
      <c r="T9" s="28" t="str">
        <f t="shared" si="9"/>
        <v>2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4">
        <v>12800</v>
      </c>
      <c r="G10" s="81">
        <v>24000</v>
      </c>
      <c r="H10" s="84">
        <v>17689</v>
      </c>
      <c r="I10" s="81">
        <v>17950</v>
      </c>
      <c r="J10" s="84">
        <v>28033</v>
      </c>
      <c r="K10" s="81">
        <v>29800</v>
      </c>
      <c r="L10" s="49">
        <f t="shared" si="1"/>
        <v>87.5</v>
      </c>
      <c r="M10" s="28">
        <f t="shared" si="2"/>
        <v>1</v>
      </c>
      <c r="N10" s="49">
        <f t="shared" si="3"/>
        <v>1.4754932443891684</v>
      </c>
      <c r="O10" s="28">
        <f t="shared" si="4"/>
        <v>3</v>
      </c>
      <c r="P10" s="49">
        <f t="shared" si="5"/>
        <v>6.3032854136196619</v>
      </c>
      <c r="Q10" s="28">
        <f t="shared" si="6"/>
        <v>2</v>
      </c>
      <c r="R10" s="28">
        <f t="shared" si="7"/>
        <v>6</v>
      </c>
      <c r="S10" s="28" t="str">
        <f t="shared" si="8"/>
        <v>WASPADA</v>
      </c>
      <c r="T10" s="28" t="str">
        <f t="shared" si="9"/>
        <v>2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4">
        <v>13166</v>
      </c>
      <c r="G11" s="81">
        <v>13640</v>
      </c>
      <c r="H11" s="84">
        <v>19000</v>
      </c>
      <c r="I11" s="81">
        <v>20500</v>
      </c>
      <c r="J11" s="84">
        <v>26379</v>
      </c>
      <c r="K11" s="81">
        <v>25547</v>
      </c>
      <c r="L11" s="49">
        <f t="shared" si="1"/>
        <v>3.6001822877107701</v>
      </c>
      <c r="M11" s="28">
        <f t="shared" si="2"/>
        <v>3</v>
      </c>
      <c r="N11" s="49">
        <f t="shared" si="3"/>
        <v>7.8947368421052628</v>
      </c>
      <c r="O11" s="28">
        <f t="shared" si="4"/>
        <v>2</v>
      </c>
      <c r="P11" s="49">
        <f t="shared" si="5"/>
        <v>-3.1540240342696841</v>
      </c>
      <c r="Q11" s="28">
        <f t="shared" si="6"/>
        <v>3</v>
      </c>
      <c r="R11" s="28">
        <f t="shared" si="7"/>
        <v>8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4">
        <v>14000</v>
      </c>
      <c r="G12" s="81">
        <v>13750</v>
      </c>
      <c r="H12" s="84">
        <v>18000</v>
      </c>
      <c r="I12" s="81">
        <v>20000</v>
      </c>
      <c r="J12" s="84">
        <v>37778</v>
      </c>
      <c r="K12" s="81">
        <v>30000</v>
      </c>
      <c r="L12" s="49">
        <f t="shared" si="1"/>
        <v>-1.7857142857142856</v>
      </c>
      <c r="M12" s="28">
        <f t="shared" si="2"/>
        <v>3</v>
      </c>
      <c r="N12" s="49">
        <f t="shared" si="3"/>
        <v>11.111111111111111</v>
      </c>
      <c r="O12" s="28">
        <f t="shared" si="4"/>
        <v>2</v>
      </c>
      <c r="P12" s="49">
        <f t="shared" si="5"/>
        <v>-20.588702419397535</v>
      </c>
      <c r="Q12" s="28">
        <f t="shared" si="6"/>
        <v>3</v>
      </c>
      <c r="R12" s="28">
        <f t="shared" si="7"/>
        <v>8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4">
        <v>11707</v>
      </c>
      <c r="G13" s="81">
        <v>12033</v>
      </c>
      <c r="H13" s="84">
        <v>20000</v>
      </c>
      <c r="I13" s="81">
        <v>20000</v>
      </c>
      <c r="J13" s="84">
        <v>28931</v>
      </c>
      <c r="K13" s="81">
        <v>25000</v>
      </c>
      <c r="L13" s="49">
        <f t="shared" si="1"/>
        <v>2.7846587511745109</v>
      </c>
      <c r="M13" s="28">
        <f t="shared" si="2"/>
        <v>3</v>
      </c>
      <c r="N13" s="49">
        <f t="shared" si="3"/>
        <v>0</v>
      </c>
      <c r="O13" s="28">
        <f t="shared" si="4"/>
        <v>3</v>
      </c>
      <c r="P13" s="49">
        <f t="shared" si="5"/>
        <v>-13.587501296187481</v>
      </c>
      <c r="Q13" s="28">
        <f t="shared" si="6"/>
        <v>3</v>
      </c>
      <c r="R13" s="28">
        <f t="shared" si="7"/>
        <v>9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4">
        <v>11000</v>
      </c>
      <c r="G14" s="81">
        <v>12000</v>
      </c>
      <c r="H14" s="84">
        <v>18000</v>
      </c>
      <c r="I14" s="81">
        <v>18000</v>
      </c>
      <c r="J14" s="84">
        <v>30000</v>
      </c>
      <c r="K14" s="81">
        <v>30000</v>
      </c>
      <c r="L14" s="49">
        <f t="shared" si="1"/>
        <v>9.0909090909090917</v>
      </c>
      <c r="M14" s="28">
        <f t="shared" si="2"/>
        <v>2</v>
      </c>
      <c r="N14" s="49">
        <f t="shared" si="3"/>
        <v>0</v>
      </c>
      <c r="O14" s="28">
        <f t="shared" si="4"/>
        <v>3</v>
      </c>
      <c r="P14" s="49">
        <f t="shared" si="5"/>
        <v>0</v>
      </c>
      <c r="Q14" s="28">
        <f t="shared" si="6"/>
        <v>3</v>
      </c>
      <c r="R14" s="28">
        <f t="shared" si="7"/>
        <v>8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4">
        <v>11000</v>
      </c>
      <c r="G15" s="81">
        <v>13000</v>
      </c>
      <c r="H15" s="84">
        <v>19000</v>
      </c>
      <c r="I15" s="81">
        <v>18067</v>
      </c>
      <c r="J15" s="84">
        <v>26063</v>
      </c>
      <c r="K15" s="81">
        <v>26606</v>
      </c>
      <c r="L15" s="49">
        <f t="shared" si="1"/>
        <v>18.181818181818183</v>
      </c>
      <c r="M15" s="28">
        <f t="shared" si="2"/>
        <v>1</v>
      </c>
      <c r="N15" s="49">
        <f t="shared" si="3"/>
        <v>-4.9105263157894736</v>
      </c>
      <c r="O15" s="28">
        <f t="shared" si="4"/>
        <v>3</v>
      </c>
      <c r="P15" s="49">
        <f t="shared" si="5"/>
        <v>2.0834132678509762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4">
        <v>13000</v>
      </c>
      <c r="G16" s="81">
        <v>14000</v>
      </c>
      <c r="H16" s="84">
        <v>18000</v>
      </c>
      <c r="I16" s="81">
        <v>18000</v>
      </c>
      <c r="J16" s="84">
        <v>32607</v>
      </c>
      <c r="K16" s="81">
        <v>28000</v>
      </c>
      <c r="L16" s="49">
        <f t="shared" si="1"/>
        <v>7.6923076923076925</v>
      </c>
      <c r="M16" s="28">
        <f t="shared" si="2"/>
        <v>2</v>
      </c>
      <c r="N16" s="49">
        <f t="shared" si="3"/>
        <v>0</v>
      </c>
      <c r="O16" s="28">
        <f t="shared" si="4"/>
        <v>3</v>
      </c>
      <c r="P16" s="49">
        <f t="shared" si="5"/>
        <v>-14.128868034471125</v>
      </c>
      <c r="Q16" s="28">
        <f t="shared" si="6"/>
        <v>3</v>
      </c>
      <c r="R16" s="28">
        <f t="shared" si="7"/>
        <v>8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4">
        <v>13045</v>
      </c>
      <c r="G17" s="81">
        <v>14933</v>
      </c>
      <c r="H17" s="84">
        <v>20591</v>
      </c>
      <c r="I17" s="81">
        <v>22000</v>
      </c>
      <c r="J17" s="84">
        <v>27318</v>
      </c>
      <c r="K17" s="81">
        <v>27383</v>
      </c>
      <c r="L17" s="49">
        <f t="shared" si="1"/>
        <v>14.472978152548869</v>
      </c>
      <c r="M17" s="28">
        <f t="shared" si="2"/>
        <v>1</v>
      </c>
      <c r="N17" s="49">
        <f t="shared" si="3"/>
        <v>6.8427953960468164</v>
      </c>
      <c r="O17" s="28">
        <f t="shared" si="4"/>
        <v>2</v>
      </c>
      <c r="P17" s="49">
        <f t="shared" si="5"/>
        <v>0.23793835566293287</v>
      </c>
      <c r="Q17" s="28">
        <f t="shared" si="6"/>
        <v>3</v>
      </c>
      <c r="R17" s="28">
        <f t="shared" si="7"/>
        <v>6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4">
        <v>11955</v>
      </c>
      <c r="G18" s="81">
        <v>14272</v>
      </c>
      <c r="H18" s="84">
        <v>15000</v>
      </c>
      <c r="I18" s="81">
        <v>17158</v>
      </c>
      <c r="J18" s="84">
        <v>27724</v>
      </c>
      <c r="K18" s="81">
        <v>27990</v>
      </c>
      <c r="L18" s="49">
        <f t="shared" si="1"/>
        <v>19.381012128816394</v>
      </c>
      <c r="M18" s="28">
        <f t="shared" si="2"/>
        <v>1</v>
      </c>
      <c r="N18" s="49">
        <f t="shared" si="3"/>
        <v>14.386666666666667</v>
      </c>
      <c r="O18" s="28">
        <f t="shared" si="4"/>
        <v>2</v>
      </c>
      <c r="P18" s="49">
        <f t="shared" si="5"/>
        <v>0.95945750973885446</v>
      </c>
      <c r="Q18" s="28">
        <f t="shared" si="6"/>
        <v>3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114" t="str">
        <f>IK!A44</f>
        <v>Provinsi Sulawesi Tengah</v>
      </c>
      <c r="B44" s="115"/>
      <c r="C44" s="115"/>
      <c r="D44" s="115"/>
      <c r="E44" s="116"/>
      <c r="F44" s="83">
        <f>AVERAGE(F6:F18)</f>
        <v>12169.076923076924</v>
      </c>
      <c r="G44" s="83">
        <f>AVERAGE(G6:G18)</f>
        <v>14190.307692307691</v>
      </c>
      <c r="H44" s="83">
        <f>AVERAGE(H6:H18)</f>
        <v>18200.615384615383</v>
      </c>
      <c r="I44" s="83">
        <f t="shared" ref="I44:K44" si="10">AVERAGE(I6:I18)</f>
        <v>19228.76923076923</v>
      </c>
      <c r="J44" s="83">
        <f t="shared" si="10"/>
        <v>29836.846153846152</v>
      </c>
      <c r="K44" s="83">
        <f t="shared" si="10"/>
        <v>29130.76923076923</v>
      </c>
      <c r="L44" s="49">
        <f t="shared" si="1"/>
        <v>16.609565228384668</v>
      </c>
      <c r="M44" s="28">
        <f t="shared" si="2"/>
        <v>1</v>
      </c>
      <c r="N44" s="49">
        <f t="shared" si="3"/>
        <v>5.6490059507709036</v>
      </c>
      <c r="O44" s="28">
        <f t="shared" si="4"/>
        <v>2</v>
      </c>
      <c r="P44" s="49">
        <f t="shared" si="5"/>
        <v>-2.3664596433423788</v>
      </c>
      <c r="Q44" s="28">
        <f t="shared" si="6"/>
        <v>3</v>
      </c>
      <c r="R44" s="28">
        <f t="shared" si="7"/>
        <v>6</v>
      </c>
      <c r="S44" s="28" t="str">
        <f t="shared" si="8"/>
        <v>WASPADA</v>
      </c>
      <c r="T44" s="28" t="str">
        <f t="shared" si="9"/>
        <v>2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8">
    <mergeCell ref="A44:E44"/>
    <mergeCell ref="A1:E1"/>
    <mergeCell ref="F3:F4"/>
    <mergeCell ref="G3:G4"/>
    <mergeCell ref="H3:H4"/>
    <mergeCell ref="I3:I4"/>
    <mergeCell ref="J3:J4"/>
    <mergeCell ref="K3:K4"/>
    <mergeCell ref="O4:O5"/>
    <mergeCell ref="P4:P5"/>
    <mergeCell ref="L3:M3"/>
    <mergeCell ref="N3:O3"/>
    <mergeCell ref="P3:Q3"/>
    <mergeCell ref="R3:T4"/>
    <mergeCell ref="L4:L5"/>
    <mergeCell ref="M4:M5"/>
    <mergeCell ref="N4:N5"/>
    <mergeCell ref="Q4:Q5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9" t="s">
        <v>32</v>
      </c>
      <c r="B1" s="105"/>
      <c r="C1" s="105"/>
      <c r="D1" s="105"/>
      <c r="E1" s="105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2" customFormat="1" ht="50.25" customHeight="1">
      <c r="A4" s="85" t="s">
        <v>4</v>
      </c>
      <c r="B4" s="86" t="s">
        <v>5</v>
      </c>
      <c r="C4" s="85" t="s">
        <v>6</v>
      </c>
      <c r="D4" s="86" t="s">
        <v>7</v>
      </c>
      <c r="E4" s="85" t="s">
        <v>8</v>
      </c>
      <c r="F4" s="85" t="s">
        <v>33</v>
      </c>
      <c r="G4" s="85" t="s">
        <v>34</v>
      </c>
      <c r="H4" s="85" t="s">
        <v>35</v>
      </c>
      <c r="I4" s="85" t="s">
        <v>36</v>
      </c>
      <c r="J4" s="85" t="s">
        <v>37</v>
      </c>
      <c r="K4" s="85" t="s">
        <v>38</v>
      </c>
      <c r="L4" s="120" t="s">
        <v>39</v>
      </c>
      <c r="M4" s="121"/>
      <c r="N4" s="122"/>
    </row>
    <row r="5" spans="1:26" s="82" customFormat="1" ht="14.25" customHeight="1">
      <c r="A5" s="85"/>
      <c r="B5" s="87"/>
      <c r="C5" s="85"/>
      <c r="D5" s="87"/>
      <c r="E5" s="85"/>
      <c r="F5" s="86"/>
      <c r="G5" s="86"/>
      <c r="H5" s="86"/>
      <c r="I5" s="86"/>
      <c r="J5" s="85"/>
      <c r="K5" s="85"/>
      <c r="L5" s="85" t="s">
        <v>29</v>
      </c>
      <c r="M5" s="85" t="s">
        <v>28</v>
      </c>
      <c r="N5" s="85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381</v>
      </c>
      <c r="G6" s="54">
        <v>2199</v>
      </c>
      <c r="H6" s="54">
        <v>18049</v>
      </c>
      <c r="I6" s="54">
        <v>1161</v>
      </c>
      <c r="J6" s="55">
        <f>F6+G6</f>
        <v>2580</v>
      </c>
      <c r="K6" s="55">
        <f>SUM(F6:I6)</f>
        <v>21790</v>
      </c>
      <c r="L6" s="56">
        <f t="shared" ref="L6:L44" si="0">IF(ISERROR((J6/K6)*100),0,((J6/K6)*100))</f>
        <v>11.840293712712253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101</v>
      </c>
      <c r="G7" s="54">
        <v>865</v>
      </c>
      <c r="H7" s="54">
        <v>11213</v>
      </c>
      <c r="I7" s="54">
        <v>481</v>
      </c>
      <c r="J7" s="55">
        <f>F7+G7</f>
        <v>966</v>
      </c>
      <c r="K7" s="55">
        <f t="shared" ref="K7:K18" si="3">SUM(F7:I7)</f>
        <v>12660</v>
      </c>
      <c r="L7" s="56">
        <f t="shared" si="0"/>
        <v>7.6303317535545023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626</v>
      </c>
      <c r="G8" s="54">
        <v>2947</v>
      </c>
      <c r="H8" s="54">
        <v>20797</v>
      </c>
      <c r="I8" s="54">
        <v>650</v>
      </c>
      <c r="J8" s="55">
        <f t="shared" ref="J8:J18" si="4">F8+G8</f>
        <v>3573</v>
      </c>
      <c r="K8" s="55">
        <f t="shared" si="3"/>
        <v>25020</v>
      </c>
      <c r="L8" s="56">
        <f t="shared" si="0"/>
        <v>14.280575539568346</v>
      </c>
      <c r="M8" s="28">
        <f t="shared" si="1"/>
        <v>2</v>
      </c>
      <c r="N8" s="28" t="str">
        <f t="shared" si="2"/>
        <v>WASPADA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151</v>
      </c>
      <c r="G9" s="54">
        <v>702</v>
      </c>
      <c r="H9" s="54">
        <v>10850</v>
      </c>
      <c r="I9" s="54">
        <v>364</v>
      </c>
      <c r="J9" s="55">
        <f t="shared" si="4"/>
        <v>853</v>
      </c>
      <c r="K9" s="55">
        <f t="shared" si="3"/>
        <v>12067</v>
      </c>
      <c r="L9" s="56">
        <f t="shared" si="0"/>
        <v>7.068865500953013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187</v>
      </c>
      <c r="G10" s="54">
        <v>818</v>
      </c>
      <c r="H10" s="54">
        <v>9157</v>
      </c>
      <c r="I10" s="54">
        <v>66</v>
      </c>
      <c r="J10" s="55">
        <f t="shared" si="4"/>
        <v>1005</v>
      </c>
      <c r="K10" s="55">
        <f t="shared" si="3"/>
        <v>10228</v>
      </c>
      <c r="L10" s="56">
        <f t="shared" si="0"/>
        <v>9.8259679311693393</v>
      </c>
      <c r="M10" s="28">
        <f t="shared" si="1"/>
        <v>3</v>
      </c>
      <c r="N10" s="28" t="str">
        <f t="shared" si="2"/>
        <v>AMAN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57</v>
      </c>
      <c r="G11" s="54">
        <v>407</v>
      </c>
      <c r="H11" s="54">
        <v>10672</v>
      </c>
      <c r="I11" s="54">
        <v>478</v>
      </c>
      <c r="J11" s="55">
        <f t="shared" si="4"/>
        <v>464</v>
      </c>
      <c r="K11" s="55">
        <f t="shared" si="3"/>
        <v>11614</v>
      </c>
      <c r="L11" s="56">
        <f t="shared" si="0"/>
        <v>3.9951782331668677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105</v>
      </c>
      <c r="G12" s="54">
        <v>732</v>
      </c>
      <c r="H12" s="54">
        <v>4764</v>
      </c>
      <c r="I12" s="54">
        <v>140</v>
      </c>
      <c r="J12" s="55">
        <f t="shared" si="4"/>
        <v>837</v>
      </c>
      <c r="K12" s="55">
        <f t="shared" si="3"/>
        <v>5741</v>
      </c>
      <c r="L12" s="56">
        <f t="shared" si="0"/>
        <v>14.579341578122278</v>
      </c>
      <c r="M12" s="28">
        <f t="shared" si="1"/>
        <v>2</v>
      </c>
      <c r="N12" s="28" t="str">
        <f t="shared" si="2"/>
        <v>WASPADA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408</v>
      </c>
      <c r="G13" s="54">
        <v>2271</v>
      </c>
      <c r="H13" s="54">
        <v>20671</v>
      </c>
      <c r="I13" s="54">
        <v>850</v>
      </c>
      <c r="J13" s="55">
        <f t="shared" si="4"/>
        <v>2679</v>
      </c>
      <c r="K13" s="55">
        <f t="shared" si="3"/>
        <v>24200</v>
      </c>
      <c r="L13" s="56">
        <f t="shared" si="0"/>
        <v>11.070247933884298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98</v>
      </c>
      <c r="G14" s="54">
        <v>759</v>
      </c>
      <c r="H14" s="54">
        <v>6478</v>
      </c>
      <c r="I14" s="54">
        <v>100</v>
      </c>
      <c r="J14" s="55">
        <f t="shared" si="4"/>
        <v>857</v>
      </c>
      <c r="K14" s="55">
        <f t="shared" si="3"/>
        <v>7435</v>
      </c>
      <c r="L14" s="56">
        <f t="shared" si="0"/>
        <v>11.526563550773369</v>
      </c>
      <c r="M14" s="28">
        <f t="shared" si="1"/>
        <v>2</v>
      </c>
      <c r="N14" s="28" t="str">
        <f t="shared" si="2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240</v>
      </c>
      <c r="G15" s="54">
        <v>1323</v>
      </c>
      <c r="H15" s="54">
        <v>9938</v>
      </c>
      <c r="I15" s="54">
        <v>283</v>
      </c>
      <c r="J15" s="55">
        <f t="shared" si="4"/>
        <v>1563</v>
      </c>
      <c r="K15" s="55">
        <f t="shared" si="3"/>
        <v>11784</v>
      </c>
      <c r="L15" s="56">
        <f t="shared" si="0"/>
        <v>13.263747454175153</v>
      </c>
      <c r="M15" s="28">
        <f t="shared" si="1"/>
        <v>2</v>
      </c>
      <c r="N15" s="28" t="str">
        <f t="shared" si="2"/>
        <v>WASPADA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52</v>
      </c>
      <c r="G16" s="54">
        <v>279</v>
      </c>
      <c r="H16" s="54">
        <v>3671</v>
      </c>
      <c r="I16" s="54">
        <v>92</v>
      </c>
      <c r="J16" s="55">
        <f t="shared" si="4"/>
        <v>331</v>
      </c>
      <c r="K16" s="55">
        <f t="shared" si="3"/>
        <v>4094</v>
      </c>
      <c r="L16" s="56">
        <f t="shared" si="0"/>
        <v>8.0850024425989258</v>
      </c>
      <c r="M16" s="28">
        <f t="shared" si="1"/>
        <v>3</v>
      </c>
      <c r="N16" s="28" t="str">
        <f t="shared" si="2"/>
        <v>AMAN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99</v>
      </c>
      <c r="G17" s="54">
        <v>749</v>
      </c>
      <c r="H17" s="54">
        <v>5917</v>
      </c>
      <c r="I17" s="54">
        <v>368</v>
      </c>
      <c r="J17" s="55">
        <f t="shared" si="4"/>
        <v>848</v>
      </c>
      <c r="K17" s="55">
        <f t="shared" si="3"/>
        <v>7133</v>
      </c>
      <c r="L17" s="56">
        <f t="shared" si="0"/>
        <v>11.888406000280387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165</v>
      </c>
      <c r="G18" s="54">
        <v>945</v>
      </c>
      <c r="H18" s="54">
        <v>10350</v>
      </c>
      <c r="I18" s="54">
        <v>269</v>
      </c>
      <c r="J18" s="55">
        <f t="shared" si="4"/>
        <v>1110</v>
      </c>
      <c r="K18" s="55">
        <f t="shared" si="3"/>
        <v>11729</v>
      </c>
      <c r="L18" s="56">
        <f t="shared" si="0"/>
        <v>9.4637223974763405</v>
      </c>
      <c r="M18" s="28">
        <f t="shared" si="1"/>
        <v>3</v>
      </c>
      <c r="N18" s="28" t="str">
        <f t="shared" si="2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5">F19+G19</f>
        <v>0</v>
      </c>
      <c r="K19" s="55">
        <f t="shared" ref="K19:K43" si="6">SUM(F19:I19)</f>
        <v>0</v>
      </c>
      <c r="L19" s="56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5"/>
        <v>0</v>
      </c>
      <c r="K20" s="55">
        <f t="shared" si="6"/>
        <v>0</v>
      </c>
      <c r="L20" s="56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5"/>
        <v>0</v>
      </c>
      <c r="K21" s="55">
        <f t="shared" si="6"/>
        <v>0</v>
      </c>
      <c r="L21" s="56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5"/>
        <v>0</v>
      </c>
      <c r="K22" s="55">
        <f t="shared" si="6"/>
        <v>0</v>
      </c>
      <c r="L22" s="56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5"/>
        <v>0</v>
      </c>
      <c r="K23" s="55">
        <f t="shared" si="6"/>
        <v>0</v>
      </c>
      <c r="L23" s="56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5"/>
        <v>0</v>
      </c>
      <c r="K24" s="55">
        <f t="shared" si="6"/>
        <v>0</v>
      </c>
      <c r="L24" s="56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5"/>
        <v>0</v>
      </c>
      <c r="K25" s="55">
        <f t="shared" si="6"/>
        <v>0</v>
      </c>
      <c r="L25" s="56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5"/>
        <v>0</v>
      </c>
      <c r="K26" s="55">
        <f t="shared" si="6"/>
        <v>0</v>
      </c>
      <c r="L26" s="56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5"/>
        <v>0</v>
      </c>
      <c r="K27" s="55">
        <f t="shared" si="6"/>
        <v>0</v>
      </c>
      <c r="L27" s="56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5"/>
        <v>0</v>
      </c>
      <c r="K28" s="55">
        <f t="shared" si="6"/>
        <v>0</v>
      </c>
      <c r="L28" s="56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5"/>
        <v>0</v>
      </c>
      <c r="K29" s="55">
        <f t="shared" si="6"/>
        <v>0</v>
      </c>
      <c r="L29" s="56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5"/>
        <v>0</v>
      </c>
      <c r="K30" s="55">
        <f t="shared" si="6"/>
        <v>0</v>
      </c>
      <c r="L30" s="56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5"/>
        <v>0</v>
      </c>
      <c r="K31" s="55">
        <f t="shared" si="6"/>
        <v>0</v>
      </c>
      <c r="L31" s="56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5"/>
        <v>0</v>
      </c>
      <c r="K32" s="55">
        <f t="shared" si="6"/>
        <v>0</v>
      </c>
      <c r="L32" s="56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5"/>
        <v>0</v>
      </c>
      <c r="K33" s="55">
        <f t="shared" si="6"/>
        <v>0</v>
      </c>
      <c r="L33" s="56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5"/>
        <v>0</v>
      </c>
      <c r="K34" s="55">
        <f t="shared" si="6"/>
        <v>0</v>
      </c>
      <c r="L34" s="56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5"/>
        <v>0</v>
      </c>
      <c r="K35" s="55">
        <f t="shared" si="6"/>
        <v>0</v>
      </c>
      <c r="L35" s="56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5"/>
        <v>0</v>
      </c>
      <c r="K36" s="55">
        <f t="shared" si="6"/>
        <v>0</v>
      </c>
      <c r="L36" s="56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5"/>
        <v>0</v>
      </c>
      <c r="K37" s="55">
        <f t="shared" si="6"/>
        <v>0</v>
      </c>
      <c r="L37" s="56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5"/>
        <v>0</v>
      </c>
      <c r="K38" s="55">
        <f t="shared" si="6"/>
        <v>0</v>
      </c>
      <c r="L38" s="56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5"/>
        <v>0</v>
      </c>
      <c r="K39" s="55">
        <f t="shared" si="6"/>
        <v>0</v>
      </c>
      <c r="L39" s="56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5"/>
        <v>0</v>
      </c>
      <c r="K40" s="55">
        <f t="shared" si="6"/>
        <v>0</v>
      </c>
      <c r="L40" s="56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5"/>
        <v>0</v>
      </c>
      <c r="K41" s="55">
        <f t="shared" si="6"/>
        <v>0</v>
      </c>
      <c r="L41" s="56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5"/>
        <v>0</v>
      </c>
      <c r="K42" s="55">
        <f t="shared" si="6"/>
        <v>0</v>
      </c>
      <c r="L42" s="56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5"/>
        <v>0</v>
      </c>
      <c r="K43" s="55">
        <f t="shared" si="6"/>
        <v>0</v>
      </c>
      <c r="L43" s="56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123" t="str">
        <f>IK!A44</f>
        <v>Provinsi Sulawesi Tengah</v>
      </c>
      <c r="B44" s="124"/>
      <c r="C44" s="124"/>
      <c r="D44" s="124"/>
      <c r="E44" s="125"/>
      <c r="F44" s="58">
        <f>SUM(F6:F43)</f>
        <v>2670</v>
      </c>
      <c r="G44" s="58">
        <f>SUM(G6:G43)</f>
        <v>14996</v>
      </c>
      <c r="H44" s="58">
        <f>SUM(H6:H43)</f>
        <v>142527</v>
      </c>
      <c r="I44" s="58">
        <f>SUM(I6:I43)</f>
        <v>5302</v>
      </c>
      <c r="J44" s="59">
        <f t="shared" ref="J44:K44" si="7">SUM(J6:J43)</f>
        <v>17666</v>
      </c>
      <c r="K44" s="59">
        <f t="shared" si="7"/>
        <v>165495</v>
      </c>
      <c r="L44" s="60">
        <f t="shared" si="0"/>
        <v>10.674642738451311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3">
    <mergeCell ref="A1:E1"/>
    <mergeCell ref="L4:N4"/>
    <mergeCell ref="A44:E4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I54" sqref="I54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9" t="s">
        <v>40</v>
      </c>
      <c r="B1" s="105"/>
      <c r="C1" s="105"/>
      <c r="D1" s="105"/>
      <c r="E1" s="105"/>
      <c r="F1" s="105"/>
      <c r="G1" s="105"/>
      <c r="H1" s="105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2</v>
      </c>
      <c r="G3" s="28" t="str">
        <f>IA!T6</f>
        <v>3</v>
      </c>
      <c r="H3" s="28">
        <f>IP!M6</f>
        <v>2</v>
      </c>
      <c r="I3" s="63">
        <f t="shared" ref="I3:I41" si="0">IF(ISERROR(F3+G3+H3),"",F3+G3+H3)</f>
        <v>7</v>
      </c>
      <c r="J3" s="63" t="str">
        <f t="shared" ref="J3:J41" si="1">IF(I3="","",IF(I3&lt;=5,"RENTAN",IF(I3&gt;7,"AMAN","WASPADA")))</f>
        <v>WASPADA</v>
      </c>
      <c r="K3" s="28" t="str">
        <f t="shared" ref="K3:K41" si="2">IF(J3="","",IF(J3="aman","3",IF(J3="rentan","1","2")))</f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2</v>
      </c>
      <c r="G5" s="28" t="str">
        <f>IA!T8</f>
        <v>2</v>
      </c>
      <c r="H5" s="28">
        <f>IP!M8</f>
        <v>2</v>
      </c>
      <c r="I5" s="63">
        <f t="shared" si="0"/>
        <v>6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1</v>
      </c>
      <c r="G6" s="28" t="str">
        <f>IA!T9</f>
        <v>2</v>
      </c>
      <c r="H6" s="28">
        <f>IP!M9</f>
        <v>3</v>
      </c>
      <c r="I6" s="63">
        <f t="shared" si="0"/>
        <v>6</v>
      </c>
      <c r="J6" s="63" t="str">
        <f t="shared" si="1"/>
        <v>WASPADA</v>
      </c>
      <c r="K6" s="28" t="str">
        <f t="shared" si="2"/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2</v>
      </c>
      <c r="H7" s="28">
        <f>IP!M10</f>
        <v>3</v>
      </c>
      <c r="I7" s="63">
        <f t="shared" si="0"/>
        <v>7</v>
      </c>
      <c r="J7" s="63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3</v>
      </c>
      <c r="G8" s="28" t="str">
        <f>IA!T11</f>
        <v>3</v>
      </c>
      <c r="H8" s="28">
        <f>IP!M11</f>
        <v>3</v>
      </c>
      <c r="I8" s="63">
        <f t="shared" si="0"/>
        <v>9</v>
      </c>
      <c r="J8" s="63" t="str">
        <f t="shared" si="1"/>
        <v>AMAN</v>
      </c>
      <c r="K8" s="28" t="str">
        <f t="shared" si="2"/>
        <v>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2</v>
      </c>
      <c r="G9" s="28" t="str">
        <f>IA!T12</f>
        <v>3</v>
      </c>
      <c r="H9" s="28">
        <f>IP!M12</f>
        <v>2</v>
      </c>
      <c r="I9" s="63">
        <f t="shared" si="0"/>
        <v>7</v>
      </c>
      <c r="J9" s="63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2</v>
      </c>
      <c r="G10" s="28" t="str">
        <f>IA!T13</f>
        <v>3</v>
      </c>
      <c r="H10" s="28">
        <f>IP!M13</f>
        <v>2</v>
      </c>
      <c r="I10" s="63">
        <f t="shared" si="0"/>
        <v>7</v>
      </c>
      <c r="J10" s="63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2</v>
      </c>
      <c r="G11" s="28" t="str">
        <f>IA!T14</f>
        <v>3</v>
      </c>
      <c r="H11" s="28">
        <f>IP!M14</f>
        <v>2</v>
      </c>
      <c r="I11" s="63">
        <f t="shared" si="0"/>
        <v>7</v>
      </c>
      <c r="J11" s="63" t="str">
        <f t="shared" si="1"/>
        <v>WASPADA</v>
      </c>
      <c r="K11" s="28" t="str">
        <f t="shared" si="2"/>
        <v>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3</v>
      </c>
      <c r="G12" s="28" t="str">
        <f>IA!T15</f>
        <v>3</v>
      </c>
      <c r="H12" s="28">
        <f>IP!M15</f>
        <v>2</v>
      </c>
      <c r="I12" s="63">
        <f t="shared" si="0"/>
        <v>8</v>
      </c>
      <c r="J12" s="63" t="str">
        <f t="shared" si="1"/>
        <v>AMAN</v>
      </c>
      <c r="K12" s="28" t="str">
        <f t="shared" si="2"/>
        <v>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3</v>
      </c>
      <c r="I13" s="63">
        <f t="shared" si="0"/>
        <v>8</v>
      </c>
      <c r="J13" s="63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3</v>
      </c>
      <c r="G14" s="28" t="str">
        <f>IA!T17</f>
        <v>2</v>
      </c>
      <c r="H14" s="28">
        <f>IP!M17</f>
        <v>2</v>
      </c>
      <c r="I14" s="63">
        <f t="shared" si="0"/>
        <v>7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2</v>
      </c>
      <c r="G15" s="28" t="str">
        <f>IA!T18</f>
        <v>2</v>
      </c>
      <c r="H15" s="28">
        <f>IP!M18</f>
        <v>3</v>
      </c>
      <c r="I15" s="63">
        <f t="shared" si="0"/>
        <v>7</v>
      </c>
      <c r="J15" s="63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101" t="str">
        <f>IK!A44</f>
        <v>Provinsi Sulawesi Tengah</v>
      </c>
      <c r="D41" s="103"/>
      <c r="E41" s="47">
        <f>IK!E44</f>
        <v>0</v>
      </c>
      <c r="F41" s="28" t="str">
        <f>IK!AB44</f>
        <v>2</v>
      </c>
      <c r="G41" s="28" t="str">
        <f>IA!T44</f>
        <v>2</v>
      </c>
      <c r="H41" s="28">
        <f>IP!M44</f>
        <v>2</v>
      </c>
      <c r="I41" s="63">
        <f t="shared" si="0"/>
        <v>6</v>
      </c>
      <c r="J41" s="63" t="str">
        <f t="shared" si="1"/>
        <v>WASPADA</v>
      </c>
      <c r="K41" s="28" t="str">
        <f t="shared" si="2"/>
        <v>2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26" ht="14.25" customHeight="1">
      <c r="A48" s="4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4.25" customHeight="1">
      <c r="A49" s="4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25" customHeight="1">
      <c r="A50" s="4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4.25" customHeight="1">
      <c r="A51" s="4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14.25" customHeight="1">
      <c r="A52" s="4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14.25" customHeight="1">
      <c r="A53" s="4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4.25" customHeight="1">
      <c r="A54" s="4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customHeight="1">
      <c r="A55" s="4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customHeight="1">
      <c r="A56" s="4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customHeight="1">
      <c r="A57" s="4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customHeight="1">
      <c r="A58" s="4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4.25" customHeight="1">
      <c r="A59" s="4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4.25" customHeight="1">
      <c r="A60" s="4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4.25" customHeight="1">
      <c r="A61" s="4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customHeight="1">
      <c r="A62" s="4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customHeight="1">
      <c r="A63" s="4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14.25" customHeight="1">
      <c r="A64" s="4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14.25" customHeight="1">
      <c r="A65" s="4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customHeight="1">
      <c r="A66" s="4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14.25" customHeight="1">
      <c r="A67" s="4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4.25" customHeight="1">
      <c r="A68" s="4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customHeight="1">
      <c r="A69" s="4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customHeight="1">
      <c r="A70" s="4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customHeight="1">
      <c r="A71" s="4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14.25" customHeight="1">
      <c r="A72" s="4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4.25" customHeight="1">
      <c r="A73" s="4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14.25" customHeight="1">
      <c r="A74" s="4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14.25" customHeight="1">
      <c r="A75" s="4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14.25" customHeight="1">
      <c r="A76" s="4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14.25" customHeight="1">
      <c r="A77" s="4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4.25" customHeight="1">
      <c r="A78" s="4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4.25" customHeight="1">
      <c r="A79" s="4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4.25" customHeight="1">
      <c r="A80" s="4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26" ht="14.25" customHeight="1">
      <c r="A81" s="4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26" ht="14.25" customHeight="1">
      <c r="A82" s="4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26" ht="14.25" customHeight="1">
      <c r="A83" s="4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26" ht="14.25" customHeight="1">
      <c r="A84" s="4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26" ht="14.25" customHeight="1">
      <c r="A85" s="4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26" ht="14.25" customHeight="1">
      <c r="A86" s="4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104" t="s">
        <v>0</v>
      </c>
      <c r="B1" s="105"/>
      <c r="C1" s="105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26" t="s">
        <v>48</v>
      </c>
      <c r="E2" s="89"/>
      <c r="F2" s="90"/>
      <c r="G2" s="126" t="s">
        <v>49</v>
      </c>
      <c r="H2" s="89"/>
      <c r="I2" s="90"/>
      <c r="J2" s="126" t="s">
        <v>50</v>
      </c>
      <c r="K2" s="89"/>
      <c r="L2" s="90"/>
      <c r="M2" s="126" t="s">
        <v>51</v>
      </c>
      <c r="N2" s="89"/>
      <c r="O2" s="90"/>
      <c r="P2" s="126" t="s">
        <v>52</v>
      </c>
      <c r="Q2" s="89"/>
      <c r="R2" s="90"/>
      <c r="S2" s="126" t="s">
        <v>53</v>
      </c>
      <c r="T2" s="89"/>
      <c r="U2" s="90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519.09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1052.5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462.55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56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353.56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1495.69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33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1164.6300000000001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131.31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2188.79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0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2152.2800000000002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8.5399999999999991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9617.9400000000023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2025-04-22T09:58:28Z</dcterms:modified>
</cp:coreProperties>
</file>