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44" i="3" l="1"/>
  <c r="H44" i="3"/>
  <c r="G44" i="3"/>
  <c r="F44" i="3"/>
  <c r="K44" i="2" l="1"/>
  <c r="J44" i="2"/>
  <c r="I44" i="2"/>
  <c r="G44" i="2"/>
  <c r="H44" i="2" l="1"/>
  <c r="F44" i="2"/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F547" i="6"/>
  <c r="E547" i="6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F499" i="6"/>
  <c r="E499" i="6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F439" i="6"/>
  <c r="E439" i="6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F315" i="6"/>
  <c r="E315" i="6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F239" i="6"/>
  <c r="E239" i="6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F117" i="6"/>
  <c r="E117" i="6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F47" i="6"/>
  <c r="E47" i="6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1" i="4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U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Z26" i="1" l="1"/>
  <c r="AA26" i="1" s="1"/>
  <c r="AB26" i="1" s="1"/>
  <c r="F23" i="4" s="1"/>
  <c r="L20" i="3"/>
  <c r="L24" i="3"/>
  <c r="N24" i="3" s="1"/>
  <c r="L28" i="3"/>
  <c r="M28" i="3" s="1"/>
  <c r="H25" i="4" s="1"/>
  <c r="L32" i="3"/>
  <c r="N32" i="3" s="1"/>
  <c r="L36" i="3"/>
  <c r="L40" i="3"/>
  <c r="M40" i="3" s="1"/>
  <c r="H37" i="4" s="1"/>
  <c r="L22" i="3"/>
  <c r="N22" i="3" s="1"/>
  <c r="L26" i="3"/>
  <c r="N26" i="3" s="1"/>
  <c r="L30" i="3"/>
  <c r="L34" i="3"/>
  <c r="N34" i="3" s="1"/>
  <c r="Z42" i="1"/>
  <c r="AA42" i="1" s="1"/>
  <c r="AB42" i="1" s="1"/>
  <c r="F39" i="4" s="1"/>
  <c r="Z41" i="1"/>
  <c r="AA41" i="1" s="1"/>
  <c r="AB41" i="1" s="1"/>
  <c r="F38" i="4" s="1"/>
  <c r="Z21" i="1"/>
  <c r="AA21" i="1" s="1"/>
  <c r="AB21" i="1" s="1"/>
  <c r="F18" i="4" s="1"/>
  <c r="L38" i="3"/>
  <c r="N38" i="3" s="1"/>
  <c r="L43" i="3"/>
  <c r="M43" i="3" s="1"/>
  <c r="H40" i="4" s="1"/>
  <c r="L42" i="3"/>
  <c r="N42" i="3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40" i="3"/>
  <c r="N20" i="3"/>
  <c r="M20" i="3"/>
  <c r="H17" i="4" s="1"/>
  <c r="N28" i="3"/>
  <c r="M32" i="3"/>
  <c r="H29" i="4" s="1"/>
  <c r="N36" i="3"/>
  <c r="M36" i="3"/>
  <c r="H33" i="4" s="1"/>
  <c r="M26" i="3"/>
  <c r="H23" i="4" s="1"/>
  <c r="N30" i="3"/>
  <c r="M30" i="3"/>
  <c r="H27" i="4" s="1"/>
  <c r="M34" i="3"/>
  <c r="H31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L7" i="3"/>
  <c r="M42" i="3" l="1"/>
  <c r="H39" i="4" s="1"/>
  <c r="I39" i="4" s="1"/>
  <c r="J39" i="4" s="1"/>
  <c r="K39" i="4" s="1"/>
  <c r="M24" i="3"/>
  <c r="H21" i="4" s="1"/>
  <c r="M22" i="3"/>
  <c r="H19" i="4" s="1"/>
  <c r="M38" i="3"/>
  <c r="H35" i="4" s="1"/>
  <c r="I21" i="4"/>
  <c r="J21" i="4" s="1"/>
  <c r="K21" i="4" s="1"/>
  <c r="I35" i="4"/>
  <c r="J35" i="4" s="1"/>
  <c r="K35" i="4" s="1"/>
  <c r="I33" i="4"/>
  <c r="J33" i="4" s="1"/>
  <c r="K33" i="4" s="1"/>
  <c r="I19" i="4"/>
  <c r="J19" i="4" s="1"/>
  <c r="K19" i="4" s="1"/>
  <c r="I29" i="4"/>
  <c r="J29" i="4" s="1"/>
  <c r="K2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23" i="4"/>
  <c r="J23" i="4" s="1"/>
  <c r="K23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I26" i="4"/>
  <c r="J26" i="4" s="1"/>
  <c r="K26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<sst xmlns="http://schemas.openxmlformats.org/spreadsheetml/2006/main" count="1197" uniqueCount="620">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</sst>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8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16" fillId="0" borderId="17" xfId="2" applyNumberFormat="1" applyFont="1" applyFill="1" applyBorder="1" applyAlignment="1" applyProtection="1">
      <alignment horizontal="right"/>
      <protection locked="0"/>
    </xf>
    <xf numFmtId="165" fontId="17" fillId="0" borderId="17" xfId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99" t="s">
        <v>0</v>
      </c>
      <c r="B1" s="100"/>
      <c r="C1" s="100"/>
      <c r="D1" s="100"/>
      <c r="E1" s="100"/>
      <c r="F1" s="2" t="s">
        <v>1</v>
      </c>
      <c r="G1" s="3">
        <v>45505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101" t="s">
        <v>3</v>
      </c>
      <c r="B2" s="100"/>
      <c r="C2" s="100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2" t="s">
        <v>4</v>
      </c>
      <c r="B3" s="10" t="s">
        <v>5</v>
      </c>
      <c r="C3" s="92" t="s">
        <v>6</v>
      </c>
      <c r="D3" s="10" t="s">
        <v>7</v>
      </c>
      <c r="E3" s="11" t="s">
        <v>8</v>
      </c>
      <c r="F3" s="95" t="s">
        <v>9</v>
      </c>
      <c r="G3" s="96"/>
      <c r="H3" s="96"/>
      <c r="I3" s="96"/>
      <c r="J3" s="96"/>
      <c r="K3" s="97"/>
      <c r="L3" s="98" t="s">
        <v>10</v>
      </c>
      <c r="M3" s="96"/>
      <c r="N3" s="96"/>
      <c r="O3" s="96"/>
      <c r="P3" s="96"/>
      <c r="Q3" s="97"/>
      <c r="R3" s="95" t="s">
        <v>9</v>
      </c>
      <c r="S3" s="96"/>
      <c r="T3" s="96"/>
      <c r="U3" s="97"/>
      <c r="V3" s="98" t="s">
        <v>10</v>
      </c>
      <c r="W3" s="96"/>
      <c r="X3" s="96"/>
      <c r="Y3" s="97"/>
      <c r="Z3" s="86" t="s">
        <v>11</v>
      </c>
      <c r="AA3" s="87"/>
      <c r="AB3" s="88"/>
      <c r="AC3" s="6"/>
      <c r="AD3" s="6"/>
    </row>
    <row r="4" spans="1:30" ht="14.25" customHeight="1">
      <c r="A4" s="93"/>
      <c r="B4" s="12"/>
      <c r="C4" s="93"/>
      <c r="D4" s="12"/>
      <c r="E4" s="13"/>
      <c r="F4" s="95" t="s">
        <v>12</v>
      </c>
      <c r="G4" s="96"/>
      <c r="H4" s="96"/>
      <c r="I4" s="96"/>
      <c r="J4" s="97"/>
      <c r="K4" s="14" t="s">
        <v>13</v>
      </c>
      <c r="L4" s="98" t="s">
        <v>12</v>
      </c>
      <c r="M4" s="96"/>
      <c r="N4" s="96"/>
      <c r="O4" s="96"/>
      <c r="P4" s="97"/>
      <c r="Q4" s="10" t="s">
        <v>13</v>
      </c>
      <c r="R4" s="14" t="s">
        <v>14</v>
      </c>
      <c r="S4" s="95" t="s">
        <v>15</v>
      </c>
      <c r="T4" s="96"/>
      <c r="U4" s="97"/>
      <c r="V4" s="14" t="s">
        <v>14</v>
      </c>
      <c r="W4" s="98" t="s">
        <v>15</v>
      </c>
      <c r="X4" s="96"/>
      <c r="Y4" s="97"/>
      <c r="Z4" s="89"/>
      <c r="AA4" s="90"/>
      <c r="AB4" s="91"/>
      <c r="AC4" s="6"/>
      <c r="AD4" s="6"/>
    </row>
    <row r="5" spans="1:30" ht="14.25" customHeight="1">
      <c r="A5" s="94"/>
      <c r="B5" s="15"/>
      <c r="C5" s="94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1048</v>
      </c>
      <c r="G6" s="78">
        <v>2233.3000000000002</v>
      </c>
      <c r="H6" s="79">
        <v>3254.1</v>
      </c>
      <c r="I6" s="78">
        <v>6375.5</v>
      </c>
      <c r="J6" s="78">
        <v>4774.41</v>
      </c>
      <c r="K6" s="78">
        <v>7952.18</v>
      </c>
      <c r="L6" s="24"/>
      <c r="M6" s="24">
        <v>137</v>
      </c>
      <c r="N6" s="24">
        <v>34.299999999999997</v>
      </c>
      <c r="O6" s="24"/>
      <c r="P6" s="25"/>
      <c r="Q6" s="26"/>
      <c r="R6" s="27">
        <f t="shared" ref="R6:R44" si="0">IF(ISERROR(AVERAGE(F6:J6)),0,AVERAGE(F6:J6))</f>
        <v>3537.0619999999994</v>
      </c>
      <c r="S6" s="28">
        <f t="shared" ref="S6:S44" si="1">IF(ISERROR(((K6-R6)/R6)*100),0,((K6-R6)/R6)*100)</f>
        <v>124.82444469449507</v>
      </c>
      <c r="T6" s="28">
        <f t="shared" ref="T6:T44" si="2">IF(S6="","",IF(S6&gt;=5,3,IF(S6&lt;-5,1,2)))</f>
        <v>3</v>
      </c>
      <c r="U6" s="28" t="str">
        <f t="shared" ref="U6:U44" si="3">IF(T6="","",IF(T6=3,"AMAN",IF(T6=1,"RENTAN","WASPADA")))</f>
        <v>AMAN</v>
      </c>
      <c r="V6" s="27">
        <f t="shared" ref="V6:V44" si="4">IF(ISERROR(AVERAGE(L6:P6)),0,AVERAGE(L6:P6))</f>
        <v>85.65</v>
      </c>
      <c r="W6" s="28">
        <f t="shared" ref="W6:W43" si="5">IF(ISERROR(((Q6-V6)/V6)*100),0,((Q6-V6)/V6)*100)</f>
        <v>-100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6</v>
      </c>
      <c r="AA6" s="28" t="str">
        <f t="shared" ref="AA6:AA44" si="9">IF(Z6="","",IF(Z6&lt;=3,"RENTAN",IF(Z6&gt;5,"AMAN","WASPADA")))</f>
        <v>AMAN</v>
      </c>
      <c r="AB6" s="28" t="str">
        <f t="shared" ref="AB6:AB44" si="10">IF(AA6="","",IF(AA6="AMAN","3",IF(AA6="RENTAN","1","2")))</f>
        <v>3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3652.9</v>
      </c>
      <c r="G7" s="78">
        <v>2614.1999999999998</v>
      </c>
      <c r="H7" s="78">
        <v>2855.4</v>
      </c>
      <c r="I7" s="78">
        <v>2373.6</v>
      </c>
      <c r="J7" s="78">
        <v>1996.03</v>
      </c>
      <c r="K7" s="78">
        <v>310</v>
      </c>
      <c r="L7" s="24">
        <v>6</v>
      </c>
      <c r="M7" s="24"/>
      <c r="N7" s="24"/>
      <c r="O7" s="24"/>
      <c r="P7" s="25"/>
      <c r="Q7" s="31">
        <v>5</v>
      </c>
      <c r="R7" s="27">
        <f t="shared" si="0"/>
        <v>2698.4260000000004</v>
      </c>
      <c r="S7" s="28">
        <f t="shared" si="1"/>
        <v>-88.511821335845426</v>
      </c>
      <c r="T7" s="28">
        <f t="shared" si="2"/>
        <v>1</v>
      </c>
      <c r="U7" s="28" t="str">
        <f t="shared" si="3"/>
        <v>RENTAN</v>
      </c>
      <c r="V7" s="27">
        <f t="shared" si="4"/>
        <v>6</v>
      </c>
      <c r="W7" s="28">
        <f t="shared" si="5"/>
        <v>-16.666666666666664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990.1</v>
      </c>
      <c r="G8" s="78">
        <v>1451.9</v>
      </c>
      <c r="H8" s="78">
        <v>2343.6</v>
      </c>
      <c r="I8" s="78">
        <v>2428.1999999999998</v>
      </c>
      <c r="J8" s="78">
        <v>1751.87</v>
      </c>
      <c r="K8" s="78">
        <v>493.99</v>
      </c>
      <c r="L8" s="24"/>
      <c r="M8" s="24"/>
      <c r="N8" s="24"/>
      <c r="O8" s="24"/>
      <c r="P8" s="25"/>
      <c r="Q8" s="26">
        <v>10</v>
      </c>
      <c r="R8" s="27">
        <f t="shared" si="0"/>
        <v>1793.134</v>
      </c>
      <c r="S8" s="28">
        <f t="shared" si="1"/>
        <v>-72.451027084423131</v>
      </c>
      <c r="T8" s="28">
        <f t="shared" si="2"/>
        <v>1</v>
      </c>
      <c r="U8" s="28" t="str">
        <f t="shared" si="3"/>
        <v>RENTAN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1215.4000000000001</v>
      </c>
      <c r="G9" s="78">
        <v>1347.3</v>
      </c>
      <c r="H9" s="78">
        <v>378.2</v>
      </c>
      <c r="I9" s="79">
        <v>719.6</v>
      </c>
      <c r="J9" s="78">
        <v>1918.14</v>
      </c>
      <c r="K9" s="78">
        <v>175.4</v>
      </c>
      <c r="L9" s="24"/>
      <c r="M9" s="24">
        <v>1</v>
      </c>
      <c r="N9" s="24">
        <v>60.9</v>
      </c>
      <c r="O9" s="24">
        <v>2</v>
      </c>
      <c r="P9" s="25"/>
      <c r="Q9" s="31"/>
      <c r="R9" s="27">
        <f t="shared" si="0"/>
        <v>1115.7279999999998</v>
      </c>
      <c r="S9" s="28">
        <f t="shared" si="1"/>
        <v>-84.279322558903246</v>
      </c>
      <c r="T9" s="28">
        <f t="shared" si="2"/>
        <v>1</v>
      </c>
      <c r="U9" s="28" t="str">
        <f t="shared" si="3"/>
        <v>RENTAN</v>
      </c>
      <c r="V9" s="27">
        <f t="shared" si="4"/>
        <v>21.3</v>
      </c>
      <c r="W9" s="28">
        <f t="shared" si="5"/>
        <v>-100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635.9</v>
      </c>
      <c r="G10" s="78">
        <v>767.9</v>
      </c>
      <c r="H10" s="78">
        <v>741</v>
      </c>
      <c r="I10" s="78">
        <v>600.29999999999995</v>
      </c>
      <c r="J10" s="78">
        <v>613.63</v>
      </c>
      <c r="K10" s="78">
        <v>415.07</v>
      </c>
      <c r="L10" s="24"/>
      <c r="M10" s="24"/>
      <c r="N10" s="24"/>
      <c r="O10" s="24"/>
      <c r="P10" s="25"/>
      <c r="Q10" s="26"/>
      <c r="R10" s="27">
        <f t="shared" si="0"/>
        <v>671.74600000000009</v>
      </c>
      <c r="S10" s="28">
        <f t="shared" si="1"/>
        <v>-38.210275907858041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2416.5</v>
      </c>
      <c r="G11" s="78">
        <v>2473.1999999999998</v>
      </c>
      <c r="H11" s="79">
        <v>2191</v>
      </c>
      <c r="I11" s="78">
        <v>1666.5</v>
      </c>
      <c r="J11" s="78">
        <v>589.69000000000005</v>
      </c>
      <c r="K11" s="78">
        <v>695</v>
      </c>
      <c r="L11" s="24">
        <v>1</v>
      </c>
      <c r="M11" s="24"/>
      <c r="N11" s="24"/>
      <c r="O11" s="24"/>
      <c r="P11" s="25"/>
      <c r="Q11" s="26"/>
      <c r="R11" s="27">
        <f t="shared" si="0"/>
        <v>1867.3780000000002</v>
      </c>
      <c r="S11" s="28">
        <f t="shared" si="1"/>
        <v>-62.782039844102265</v>
      </c>
      <c r="T11" s="28">
        <f t="shared" si="2"/>
        <v>1</v>
      </c>
      <c r="U11" s="28" t="str">
        <f t="shared" si="3"/>
        <v>RENTAN</v>
      </c>
      <c r="V11" s="27">
        <f t="shared" si="4"/>
        <v>1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4</v>
      </c>
      <c r="AA11" s="28" t="str">
        <f t="shared" si="9"/>
        <v>WASPADA</v>
      </c>
      <c r="AB11" s="28" t="str">
        <f t="shared" si="10"/>
        <v>2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79.099999999999994</v>
      </c>
      <c r="G12" s="80">
        <v>38.1</v>
      </c>
      <c r="H12" s="80">
        <v>5.8</v>
      </c>
      <c r="I12" s="78">
        <v>65.5</v>
      </c>
      <c r="J12" s="80">
        <v>48.82</v>
      </c>
      <c r="K12" s="78">
        <v>25</v>
      </c>
      <c r="L12" s="24"/>
      <c r="M12" s="24"/>
      <c r="N12" s="24"/>
      <c r="O12" s="24"/>
      <c r="P12" s="25"/>
      <c r="Q12" s="26"/>
      <c r="R12" s="27">
        <f t="shared" si="0"/>
        <v>47.463999999999999</v>
      </c>
      <c r="S12" s="28">
        <f t="shared" si="1"/>
        <v>-47.328501601213553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6619.4</v>
      </c>
      <c r="G13" s="80">
        <v>1266.4000000000001</v>
      </c>
      <c r="H13" s="80">
        <v>5437.6</v>
      </c>
      <c r="I13" s="78">
        <v>2554.6999999999998</v>
      </c>
      <c r="J13" s="80">
        <v>6787.63</v>
      </c>
      <c r="K13" s="78">
        <v>3024.84</v>
      </c>
      <c r="L13" s="24"/>
      <c r="M13" s="24"/>
      <c r="N13" s="24"/>
      <c r="O13" s="24"/>
      <c r="P13" s="25"/>
      <c r="Q13" s="26"/>
      <c r="R13" s="27">
        <f t="shared" si="0"/>
        <v>4533.1459999999997</v>
      </c>
      <c r="S13" s="28">
        <f t="shared" si="1"/>
        <v>-33.272830833156483</v>
      </c>
      <c r="T13" s="28">
        <f t="shared" si="2"/>
        <v>1</v>
      </c>
      <c r="U13" s="28" t="str">
        <f t="shared" si="3"/>
        <v>RENTAN</v>
      </c>
      <c r="V13" s="27">
        <f t="shared" si="4"/>
        <v>0</v>
      </c>
      <c r="W13" s="28">
        <f t="shared" si="5"/>
        <v>0</v>
      </c>
      <c r="X13" s="28">
        <f t="shared" si="6"/>
        <v>3</v>
      </c>
      <c r="Y13" s="28" t="str">
        <f t="shared" si="7"/>
        <v>AMAN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67.8</v>
      </c>
      <c r="G14" s="78">
        <v>151.9</v>
      </c>
      <c r="H14" s="78">
        <v>31.8</v>
      </c>
      <c r="I14" s="78">
        <v>92.6</v>
      </c>
      <c r="J14" s="78">
        <v>61.51</v>
      </c>
      <c r="K14" s="78">
        <v>66</v>
      </c>
      <c r="L14" s="24"/>
      <c r="M14" s="24">
        <v>23</v>
      </c>
      <c r="N14" s="24"/>
      <c r="O14" s="24"/>
      <c r="P14" s="25"/>
      <c r="Q14" s="26"/>
      <c r="R14" s="27">
        <f t="shared" si="0"/>
        <v>81.122</v>
      </c>
      <c r="S14" s="28">
        <f t="shared" si="1"/>
        <v>-18.641059145484579</v>
      </c>
      <c r="T14" s="28">
        <f t="shared" si="2"/>
        <v>1</v>
      </c>
      <c r="U14" s="28" t="str">
        <f t="shared" si="3"/>
        <v>RENTAN</v>
      </c>
      <c r="V14" s="27">
        <f t="shared" si="4"/>
        <v>23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1546.9</v>
      </c>
      <c r="G15" s="78">
        <v>1506.1</v>
      </c>
      <c r="H15" s="78">
        <v>2182.8000000000002</v>
      </c>
      <c r="I15" s="78">
        <v>2048.8000000000002</v>
      </c>
      <c r="J15" s="78">
        <v>1520.72</v>
      </c>
      <c r="K15" s="78">
        <v>2214.25</v>
      </c>
      <c r="L15" s="24"/>
      <c r="M15" s="24"/>
      <c r="N15" s="24">
        <v>52</v>
      </c>
      <c r="O15" s="24"/>
      <c r="P15" s="25"/>
      <c r="Q15" s="26"/>
      <c r="R15" s="27">
        <f t="shared" si="0"/>
        <v>1761.0639999999999</v>
      </c>
      <c r="S15" s="28">
        <f t="shared" si="1"/>
        <v>25.733647385898532</v>
      </c>
      <c r="T15" s="28">
        <f t="shared" si="2"/>
        <v>3</v>
      </c>
      <c r="U15" s="28" t="str">
        <f t="shared" si="3"/>
        <v>AMAN</v>
      </c>
      <c r="V15" s="27">
        <f t="shared" si="4"/>
        <v>52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/>
      <c r="I16" s="78">
        <v>0</v>
      </c>
      <c r="J16" s="78">
        <v>0</v>
      </c>
      <c r="K16" s="78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2052.1999999999998</v>
      </c>
      <c r="G17" s="78">
        <v>3621.5</v>
      </c>
      <c r="H17" s="78">
        <v>2805.5</v>
      </c>
      <c r="I17" s="78">
        <v>1675.8</v>
      </c>
      <c r="J17" s="78">
        <v>1538.72</v>
      </c>
      <c r="K17" s="78">
        <v>2264.5</v>
      </c>
      <c r="L17" s="24"/>
      <c r="M17" s="24"/>
      <c r="N17" s="24"/>
      <c r="O17" s="24"/>
      <c r="P17" s="25"/>
      <c r="Q17" s="26"/>
      <c r="R17" s="27">
        <f t="shared" si="0"/>
        <v>2338.7439999999997</v>
      </c>
      <c r="S17" s="28">
        <f t="shared" si="1"/>
        <v>-3.1745244455998476</v>
      </c>
      <c r="T17" s="28">
        <f t="shared" si="2"/>
        <v>2</v>
      </c>
      <c r="U17" s="28" t="str">
        <f t="shared" si="3"/>
        <v>WASPADA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5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11.3</v>
      </c>
      <c r="G18" s="78">
        <v>31.7</v>
      </c>
      <c r="H18" s="78">
        <v>44.4</v>
      </c>
      <c r="I18" s="78">
        <v>61.3</v>
      </c>
      <c r="J18" s="78">
        <v>7.35</v>
      </c>
      <c r="K18" s="78">
        <v>28.75</v>
      </c>
      <c r="L18" s="24"/>
      <c r="M18" s="24"/>
      <c r="N18" s="24"/>
      <c r="O18" s="24"/>
      <c r="P18" s="25">
        <v>6</v>
      </c>
      <c r="Q18" s="26"/>
      <c r="R18" s="27">
        <f t="shared" si="0"/>
        <v>31.209999999999997</v>
      </c>
      <c r="S18" s="28">
        <f t="shared" si="1"/>
        <v>-7.8820890740147309</v>
      </c>
      <c r="T18" s="28">
        <f t="shared" si="2"/>
        <v>1</v>
      </c>
      <c r="U18" s="28" t="str">
        <f t="shared" si="3"/>
        <v>RENTAN</v>
      </c>
      <c r="V18" s="27">
        <f t="shared" si="4"/>
        <v>6</v>
      </c>
      <c r="W18" s="28">
        <f t="shared" si="5"/>
        <v>-100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20335.5</v>
      </c>
      <c r="G44" s="35">
        <f t="shared" si="11"/>
        <v>17503.5</v>
      </c>
      <c r="H44" s="35">
        <f t="shared" si="11"/>
        <v>22271.200000000001</v>
      </c>
      <c r="I44" s="35">
        <f t="shared" si="11"/>
        <v>20662.399999999994</v>
      </c>
      <c r="J44" s="35">
        <f t="shared" si="11"/>
        <v>21608.519999999997</v>
      </c>
      <c r="K44" s="35">
        <f t="shared" si="11"/>
        <v>17664.98</v>
      </c>
      <c r="L44" s="35">
        <f t="shared" si="11"/>
        <v>7</v>
      </c>
      <c r="M44" s="35">
        <f t="shared" si="11"/>
        <v>161</v>
      </c>
      <c r="N44" s="35">
        <f t="shared" si="11"/>
        <v>147.19999999999999</v>
      </c>
      <c r="O44" s="35">
        <f t="shared" si="11"/>
        <v>2</v>
      </c>
      <c r="P44" s="35">
        <f t="shared" si="11"/>
        <v>6</v>
      </c>
      <c r="Q44" s="35">
        <f t="shared" si="11"/>
        <v>15</v>
      </c>
      <c r="R44" s="36">
        <f t="shared" si="0"/>
        <v>20476.223999999998</v>
      </c>
      <c r="S44" s="37">
        <f t="shared" si="1"/>
        <v>-13.729308685038799</v>
      </c>
      <c r="T44" s="38">
        <f t="shared" si="2"/>
        <v>1</v>
      </c>
      <c r="U44" s="38" t="str">
        <f t="shared" si="3"/>
        <v>RENTAN</v>
      </c>
      <c r="V44" s="36">
        <f t="shared" si="4"/>
        <v>64.64</v>
      </c>
      <c r="W44" s="38">
        <f>IF(ISERROR(((Q44-V44)/V44)*100),0,((Q44-V44)/V44)*100)+0.00001</f>
        <v>-76.794544455445532</v>
      </c>
      <c r="X44" s="38">
        <f t="shared" si="6"/>
        <v>3</v>
      </c>
      <c r="Y44" s="38" t="str">
        <f t="shared" si="7"/>
        <v>AMAN</v>
      </c>
      <c r="Z44" s="38">
        <f t="shared" si="8"/>
        <v>4</v>
      </c>
      <c r="AA44" s="38" t="str">
        <f t="shared" si="9"/>
        <v>WASPADA</v>
      </c>
      <c r="AB44" s="38" t="str">
        <f t="shared" si="10"/>
        <v>2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8" t="s">
        <v>21</v>
      </c>
      <c r="B1" s="100"/>
      <c r="C1" s="100"/>
      <c r="D1" s="100"/>
      <c r="E1" s="10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9" t="s">
        <v>22</v>
      </c>
      <c r="G3" s="109" t="s">
        <v>13</v>
      </c>
      <c r="H3" s="110" t="s">
        <v>23</v>
      </c>
      <c r="I3" s="110" t="s">
        <v>13</v>
      </c>
      <c r="J3" s="106" t="s">
        <v>24</v>
      </c>
      <c r="K3" s="106" t="s">
        <v>13</v>
      </c>
      <c r="L3" s="107" t="s">
        <v>25</v>
      </c>
      <c r="M3" s="97"/>
      <c r="N3" s="107" t="s">
        <v>26</v>
      </c>
      <c r="O3" s="97"/>
      <c r="P3" s="107" t="s">
        <v>27</v>
      </c>
      <c r="Q3" s="97"/>
      <c r="R3" s="102" t="s">
        <v>28</v>
      </c>
      <c r="S3" s="87"/>
      <c r="T3" s="88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4"/>
      <c r="G4" s="104"/>
      <c r="H4" s="104"/>
      <c r="I4" s="104"/>
      <c r="J4" s="104"/>
      <c r="K4" s="104"/>
      <c r="L4" s="103" t="s">
        <v>16</v>
      </c>
      <c r="M4" s="105" t="s">
        <v>17</v>
      </c>
      <c r="N4" s="103" t="s">
        <v>16</v>
      </c>
      <c r="O4" s="105" t="s">
        <v>17</v>
      </c>
      <c r="P4" s="103" t="s">
        <v>16</v>
      </c>
      <c r="Q4" s="105" t="s">
        <v>17</v>
      </c>
      <c r="R4" s="89"/>
      <c r="S4" s="90"/>
      <c r="T4" s="91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45139</v>
      </c>
      <c r="G5" s="45">
        <v>45505</v>
      </c>
      <c r="H5" s="77">
        <f>F5</f>
        <v>45139</v>
      </c>
      <c r="I5" s="77">
        <f>G5</f>
        <v>45505</v>
      </c>
      <c r="J5" s="45">
        <f t="shared" ref="J5:K5" si="0">H5</f>
        <v>45139</v>
      </c>
      <c r="K5" s="45">
        <f t="shared" si="0"/>
        <v>45505</v>
      </c>
      <c r="L5" s="104"/>
      <c r="M5" s="104"/>
      <c r="N5" s="104"/>
      <c r="O5" s="104"/>
      <c r="P5" s="104"/>
      <c r="Q5" s="104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3">
        <v>11200</v>
      </c>
      <c r="G6" s="81">
        <v>13000</v>
      </c>
      <c r="H6" s="83">
        <v>20000</v>
      </c>
      <c r="I6" s="81">
        <v>19467</v>
      </c>
      <c r="J6" s="84">
        <v>30000</v>
      </c>
      <c r="K6" s="81">
        <v>29798</v>
      </c>
      <c r="L6" s="49">
        <f t="shared" ref="L6:L44" si="1">IF(ISERROR(((G6-F6)/F6)*100),0,((G6-F6)/F6)*100)</f>
        <v>16.071428571428573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-2.665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-0.67333333333333334</v>
      </c>
      <c r="Q6" s="28">
        <f t="shared" ref="Q6:Q44" si="6">IF(P6="","",IF(P6&gt;15,1,IF(P6&lt;5,3,2)))</f>
        <v>3</v>
      </c>
      <c r="R6" s="28">
        <f t="shared" ref="R6:R44" si="7">IF(ISERROR(M6+O6+Q6),"",M6+O6+Q6)</f>
        <v>7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3">
        <v>12000</v>
      </c>
      <c r="G7" s="81">
        <v>12000</v>
      </c>
      <c r="H7" s="83">
        <v>15871</v>
      </c>
      <c r="I7" s="81">
        <v>19065</v>
      </c>
      <c r="J7" s="84">
        <v>29935</v>
      </c>
      <c r="K7" s="81">
        <v>29419</v>
      </c>
      <c r="L7" s="49">
        <f t="shared" si="1"/>
        <v>0</v>
      </c>
      <c r="M7" s="28">
        <f t="shared" si="2"/>
        <v>3</v>
      </c>
      <c r="N7" s="49">
        <f t="shared" si="3"/>
        <v>20.124755843992187</v>
      </c>
      <c r="O7" s="28">
        <f t="shared" si="4"/>
        <v>1</v>
      </c>
      <c r="P7" s="49">
        <f t="shared" si="5"/>
        <v>-1.7237347586437282</v>
      </c>
      <c r="Q7" s="28">
        <f t="shared" si="6"/>
        <v>3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3">
        <v>11000</v>
      </c>
      <c r="G8" s="81">
        <v>14290</v>
      </c>
      <c r="H8" s="83">
        <v>16871</v>
      </c>
      <c r="I8" s="81">
        <v>17000</v>
      </c>
      <c r="J8" s="84">
        <v>27371</v>
      </c>
      <c r="K8" s="81">
        <v>44981</v>
      </c>
      <c r="L8" s="49">
        <f t="shared" si="1"/>
        <v>29.909090909090907</v>
      </c>
      <c r="M8" s="28">
        <f t="shared" si="2"/>
        <v>1</v>
      </c>
      <c r="N8" s="49">
        <f t="shared" si="3"/>
        <v>0.76462568905221984</v>
      </c>
      <c r="O8" s="28">
        <f t="shared" si="4"/>
        <v>3</v>
      </c>
      <c r="P8" s="49">
        <f t="shared" si="5"/>
        <v>64.338168134156589</v>
      </c>
      <c r="Q8" s="28">
        <f t="shared" si="6"/>
        <v>1</v>
      </c>
      <c r="R8" s="28">
        <f t="shared" si="7"/>
        <v>5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3">
        <v>12000</v>
      </c>
      <c r="G9" s="81">
        <v>13919</v>
      </c>
      <c r="H9" s="83">
        <v>19000</v>
      </c>
      <c r="I9" s="81">
        <v>22387</v>
      </c>
      <c r="J9" s="84">
        <v>38065</v>
      </c>
      <c r="K9" s="81">
        <v>28952</v>
      </c>
      <c r="L9" s="49">
        <f t="shared" si="1"/>
        <v>15.991666666666667</v>
      </c>
      <c r="M9" s="28">
        <f t="shared" si="2"/>
        <v>1</v>
      </c>
      <c r="N9" s="49">
        <f t="shared" si="3"/>
        <v>17.826315789473686</v>
      </c>
      <c r="O9" s="28">
        <f t="shared" si="4"/>
        <v>1</v>
      </c>
      <c r="P9" s="49">
        <f t="shared" si="5"/>
        <v>-23.940627873374488</v>
      </c>
      <c r="Q9" s="28">
        <f t="shared" si="6"/>
        <v>3</v>
      </c>
      <c r="R9" s="28">
        <f t="shared" si="7"/>
        <v>5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3">
        <v>12497</v>
      </c>
      <c r="G10" s="81">
        <v>13935</v>
      </c>
      <c r="H10" s="83">
        <v>18000</v>
      </c>
      <c r="I10" s="81">
        <v>18387</v>
      </c>
      <c r="J10" s="84">
        <v>29290</v>
      </c>
      <c r="K10" s="81">
        <v>28194</v>
      </c>
      <c r="L10" s="49">
        <f t="shared" si="1"/>
        <v>11.506761622789471</v>
      </c>
      <c r="M10" s="28">
        <f t="shared" si="2"/>
        <v>1</v>
      </c>
      <c r="N10" s="49">
        <f t="shared" si="3"/>
        <v>2.15</v>
      </c>
      <c r="O10" s="28">
        <f t="shared" si="4"/>
        <v>3</v>
      </c>
      <c r="P10" s="49">
        <f t="shared" si="5"/>
        <v>-3.7418914305223629</v>
      </c>
      <c r="Q10" s="28">
        <f t="shared" si="6"/>
        <v>3</v>
      </c>
      <c r="R10" s="28">
        <f t="shared" si="7"/>
        <v>7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3">
        <v>12597</v>
      </c>
      <c r="G11" s="81">
        <v>13903</v>
      </c>
      <c r="H11" s="83">
        <v>19000</v>
      </c>
      <c r="I11" s="81">
        <v>20532</v>
      </c>
      <c r="J11" s="84">
        <v>26986</v>
      </c>
      <c r="K11" s="81">
        <v>24726</v>
      </c>
      <c r="L11" s="49">
        <f t="shared" si="1"/>
        <v>10.367547828848139</v>
      </c>
      <c r="M11" s="28">
        <f t="shared" si="2"/>
        <v>1</v>
      </c>
      <c r="N11" s="49">
        <f t="shared" si="3"/>
        <v>8.0631578947368414</v>
      </c>
      <c r="O11" s="28">
        <f t="shared" si="4"/>
        <v>2</v>
      </c>
      <c r="P11" s="49">
        <f t="shared" si="5"/>
        <v>-8.3747128140517315</v>
      </c>
      <c r="Q11" s="28">
        <f t="shared" si="6"/>
        <v>3</v>
      </c>
      <c r="R11" s="28">
        <f t="shared" si="7"/>
        <v>6</v>
      </c>
      <c r="S11" s="28" t="str">
        <f t="shared" si="8"/>
        <v>WASPADA</v>
      </c>
      <c r="T11" s="28" t="str">
        <f t="shared" si="9"/>
        <v>2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3">
        <v>14000</v>
      </c>
      <c r="G12" s="81">
        <v>13750</v>
      </c>
      <c r="H12" s="83">
        <v>19857</v>
      </c>
      <c r="I12" s="81">
        <v>20000</v>
      </c>
      <c r="J12" s="84">
        <v>37500</v>
      </c>
      <c r="K12" s="81">
        <v>30000</v>
      </c>
      <c r="L12" s="49">
        <f t="shared" si="1"/>
        <v>-1.7857142857142856</v>
      </c>
      <c r="M12" s="28">
        <f t="shared" si="2"/>
        <v>3</v>
      </c>
      <c r="N12" s="49">
        <f t="shared" si="3"/>
        <v>0.72014906582061744</v>
      </c>
      <c r="O12" s="28">
        <f t="shared" si="4"/>
        <v>3</v>
      </c>
      <c r="P12" s="49">
        <f t="shared" si="5"/>
        <v>-20</v>
      </c>
      <c r="Q12" s="28">
        <f t="shared" si="6"/>
        <v>3</v>
      </c>
      <c r="R12" s="28">
        <f t="shared" si="7"/>
        <v>9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3">
        <v>11000</v>
      </c>
      <c r="G13" s="81">
        <v>12000</v>
      </c>
      <c r="H13" s="83">
        <v>20000</v>
      </c>
      <c r="I13" s="81">
        <v>20000</v>
      </c>
      <c r="J13" s="84">
        <v>25774</v>
      </c>
      <c r="K13" s="81">
        <v>25081</v>
      </c>
      <c r="L13" s="49">
        <f t="shared" si="1"/>
        <v>9.0909090909090917</v>
      </c>
      <c r="M13" s="28">
        <f t="shared" si="2"/>
        <v>2</v>
      </c>
      <c r="N13" s="49">
        <f t="shared" si="3"/>
        <v>0</v>
      </c>
      <c r="O13" s="28">
        <f t="shared" si="4"/>
        <v>3</v>
      </c>
      <c r="P13" s="49">
        <f t="shared" si="5"/>
        <v>-2.6887561108093427</v>
      </c>
      <c r="Q13" s="28">
        <f t="shared" si="6"/>
        <v>3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3">
        <v>11000</v>
      </c>
      <c r="G14" s="81">
        <v>12000</v>
      </c>
      <c r="H14" s="83">
        <v>18000</v>
      </c>
      <c r="I14" s="81">
        <v>18000</v>
      </c>
      <c r="J14" s="84">
        <v>30000</v>
      </c>
      <c r="K14" s="81">
        <v>30000</v>
      </c>
      <c r="L14" s="49">
        <f t="shared" si="1"/>
        <v>9.0909090909090917</v>
      </c>
      <c r="M14" s="28">
        <f t="shared" si="2"/>
        <v>2</v>
      </c>
      <c r="N14" s="49">
        <f t="shared" si="3"/>
        <v>0</v>
      </c>
      <c r="O14" s="28">
        <f t="shared" si="4"/>
        <v>3</v>
      </c>
      <c r="P14" s="49">
        <f t="shared" si="5"/>
        <v>0</v>
      </c>
      <c r="Q14" s="28">
        <f t="shared" si="6"/>
        <v>3</v>
      </c>
      <c r="R14" s="28">
        <f t="shared" si="7"/>
        <v>8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3">
        <v>11000</v>
      </c>
      <c r="G15" s="81">
        <v>13226</v>
      </c>
      <c r="H15" s="83">
        <v>19097</v>
      </c>
      <c r="I15" s="81">
        <v>16729</v>
      </c>
      <c r="J15" s="84">
        <v>27490</v>
      </c>
      <c r="K15" s="81">
        <v>25807</v>
      </c>
      <c r="L15" s="49">
        <f t="shared" si="1"/>
        <v>20.236363636363635</v>
      </c>
      <c r="M15" s="28">
        <f t="shared" si="2"/>
        <v>1</v>
      </c>
      <c r="N15" s="49">
        <f t="shared" si="3"/>
        <v>-12.399853380112059</v>
      </c>
      <c r="O15" s="28">
        <f t="shared" si="4"/>
        <v>3</v>
      </c>
      <c r="P15" s="49">
        <f t="shared" si="5"/>
        <v>-6.1222262640960343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3">
        <v>13000</v>
      </c>
      <c r="G16" s="81">
        <v>14000</v>
      </c>
      <c r="H16" s="83">
        <v>18000</v>
      </c>
      <c r="I16" s="81">
        <v>18000</v>
      </c>
      <c r="J16" s="84">
        <v>32048</v>
      </c>
      <c r="K16" s="81">
        <v>28258</v>
      </c>
      <c r="L16" s="49">
        <f t="shared" si="1"/>
        <v>7.6923076923076925</v>
      </c>
      <c r="M16" s="28">
        <f t="shared" si="2"/>
        <v>2</v>
      </c>
      <c r="N16" s="49">
        <f t="shared" si="3"/>
        <v>0</v>
      </c>
      <c r="O16" s="28">
        <f t="shared" si="4"/>
        <v>3</v>
      </c>
      <c r="P16" s="49">
        <f t="shared" si="5"/>
        <v>-11.826010983524712</v>
      </c>
      <c r="Q16" s="28">
        <f t="shared" si="6"/>
        <v>3</v>
      </c>
      <c r="R16" s="28">
        <f t="shared" si="7"/>
        <v>8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3">
        <v>13000</v>
      </c>
      <c r="G17" s="81">
        <v>15000</v>
      </c>
      <c r="H17" s="83">
        <v>22692</v>
      </c>
      <c r="I17" s="81">
        <v>21935</v>
      </c>
      <c r="J17" s="84">
        <v>26538</v>
      </c>
      <c r="K17" s="81">
        <v>29194</v>
      </c>
      <c r="L17" s="49">
        <f t="shared" si="1"/>
        <v>15.384615384615385</v>
      </c>
      <c r="M17" s="28">
        <f t="shared" si="2"/>
        <v>1</v>
      </c>
      <c r="N17" s="49">
        <f t="shared" si="3"/>
        <v>-3.3359774369821968</v>
      </c>
      <c r="O17" s="28">
        <f t="shared" si="4"/>
        <v>3</v>
      </c>
      <c r="P17" s="49">
        <f t="shared" si="5"/>
        <v>10.008289999246363</v>
      </c>
      <c r="Q17" s="28">
        <f t="shared" si="6"/>
        <v>2</v>
      </c>
      <c r="R17" s="28">
        <f t="shared" si="7"/>
        <v>6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3">
        <v>11301</v>
      </c>
      <c r="G18" s="81">
        <v>14164</v>
      </c>
      <c r="H18" s="83">
        <v>15000</v>
      </c>
      <c r="I18" s="81">
        <v>16581</v>
      </c>
      <c r="J18" s="84">
        <v>27235</v>
      </c>
      <c r="K18" s="81">
        <v>27548</v>
      </c>
      <c r="L18" s="49">
        <f t="shared" si="1"/>
        <v>25.334041235288911</v>
      </c>
      <c r="M18" s="28">
        <f t="shared" si="2"/>
        <v>1</v>
      </c>
      <c r="N18" s="49">
        <f t="shared" si="3"/>
        <v>10.54</v>
      </c>
      <c r="O18" s="28">
        <f t="shared" si="4"/>
        <v>2</v>
      </c>
      <c r="P18" s="49">
        <f t="shared" si="5"/>
        <v>1.1492564714521754</v>
      </c>
      <c r="Q18" s="28">
        <f t="shared" si="6"/>
        <v>3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85">
        <f>AVERAGE(F6:F18)</f>
        <v>11968.846153846154</v>
      </c>
      <c r="G44" s="85">
        <f>AVERAGE(G6:G18)</f>
        <v>13475.923076923076</v>
      </c>
      <c r="H44" s="85">
        <f>AVERAGE(H6:H18)</f>
        <v>18568.307692307691</v>
      </c>
      <c r="I44" s="85">
        <f t="shared" ref="I44:K44" si="10">AVERAGE(I6:I18)</f>
        <v>19083.307692307691</v>
      </c>
      <c r="J44" s="85">
        <f t="shared" si="10"/>
        <v>29864</v>
      </c>
      <c r="K44" s="85">
        <f t="shared" si="10"/>
        <v>29381.384615384617</v>
      </c>
      <c r="L44" s="49">
        <f t="shared" si="1"/>
        <v>12.591664256563503</v>
      </c>
      <c r="M44" s="28">
        <f t="shared" si="2"/>
        <v>1</v>
      </c>
      <c r="N44" s="49">
        <f t="shared" si="3"/>
        <v>2.7735430095945119</v>
      </c>
      <c r="O44" s="28">
        <f t="shared" si="4"/>
        <v>3</v>
      </c>
      <c r="P44" s="49">
        <f t="shared" si="5"/>
        <v>-1.616044014918909</v>
      </c>
      <c r="Q44" s="28">
        <f t="shared" si="6"/>
        <v>3</v>
      </c>
      <c r="R44" s="28">
        <f t="shared" si="7"/>
        <v>7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1" t="s">
        <v>32</v>
      </c>
      <c r="B1" s="100"/>
      <c r="C1" s="100"/>
      <c r="D1" s="100"/>
      <c r="E1" s="100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2" customFormat="1" ht="33" customHeight="1">
      <c r="A4" s="14" t="s">
        <v>4</v>
      </c>
      <c r="B4" s="10" t="s">
        <v>5</v>
      </c>
      <c r="C4" s="14" t="s">
        <v>6</v>
      </c>
      <c r="D4" s="10" t="s">
        <v>7</v>
      </c>
      <c r="E4" s="14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 t="s">
        <v>38</v>
      </c>
      <c r="L4" s="112" t="s">
        <v>39</v>
      </c>
      <c r="M4" s="113"/>
      <c r="N4" s="114"/>
    </row>
    <row r="5" spans="1:26" s="82" customFormat="1" ht="14.25" customHeight="1">
      <c r="A5" s="14"/>
      <c r="B5" s="15"/>
      <c r="C5" s="14"/>
      <c r="D5" s="15"/>
      <c r="E5" s="14"/>
      <c r="F5" s="10"/>
      <c r="G5" s="10"/>
      <c r="H5" s="10"/>
      <c r="I5" s="10"/>
      <c r="J5" s="14"/>
      <c r="K5" s="14"/>
      <c r="L5" s="14" t="s">
        <v>29</v>
      </c>
      <c r="M5" s="14" t="s">
        <v>28</v>
      </c>
      <c r="N5" s="14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392</v>
      </c>
      <c r="G6" s="54">
        <v>2234</v>
      </c>
      <c r="H6" s="54">
        <v>18334</v>
      </c>
      <c r="I6" s="54">
        <v>1151</v>
      </c>
      <c r="J6" s="55">
        <f>F6+G6</f>
        <v>2626</v>
      </c>
      <c r="K6" s="55">
        <f>SUM(F6:I6)</f>
        <v>22111</v>
      </c>
      <c r="L6" s="56">
        <f t="shared" ref="L6:L44" si="0">IF(ISERROR((J6/K6)*100),0,((J6/K6)*100))</f>
        <v>11.876441590158745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116</v>
      </c>
      <c r="G7" s="54">
        <v>904</v>
      </c>
      <c r="H7" s="54">
        <v>11223</v>
      </c>
      <c r="I7" s="54">
        <v>452</v>
      </c>
      <c r="J7" s="55">
        <f>F7+G7</f>
        <v>1020</v>
      </c>
      <c r="K7" s="55">
        <f t="shared" ref="K7:K18" si="3">SUM(F7:I7)</f>
        <v>12695</v>
      </c>
      <c r="L7" s="56">
        <f t="shared" si="0"/>
        <v>8.0346593146908223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638</v>
      </c>
      <c r="G8" s="54">
        <v>3230</v>
      </c>
      <c r="H8" s="54">
        <v>21945</v>
      </c>
      <c r="I8" s="54">
        <v>598</v>
      </c>
      <c r="J8" s="55">
        <f t="shared" ref="J8:J18" si="4">F8+G8</f>
        <v>3868</v>
      </c>
      <c r="K8" s="55">
        <f t="shared" si="3"/>
        <v>26411</v>
      </c>
      <c r="L8" s="56">
        <f t="shared" si="0"/>
        <v>14.64541289614176</v>
      </c>
      <c r="M8" s="28">
        <f t="shared" si="1"/>
        <v>2</v>
      </c>
      <c r="N8" s="28" t="str">
        <f t="shared" si="2"/>
        <v>WASPADA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160</v>
      </c>
      <c r="G9" s="54">
        <v>760</v>
      </c>
      <c r="H9" s="54">
        <v>10752</v>
      </c>
      <c r="I9" s="54">
        <v>354</v>
      </c>
      <c r="J9" s="55">
        <f t="shared" si="4"/>
        <v>920</v>
      </c>
      <c r="K9" s="55">
        <f t="shared" si="3"/>
        <v>12026</v>
      </c>
      <c r="L9" s="56">
        <f t="shared" si="0"/>
        <v>7.6500914684849484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229</v>
      </c>
      <c r="G10" s="54">
        <v>874</v>
      </c>
      <c r="H10" s="54">
        <v>11204</v>
      </c>
      <c r="I10" s="54">
        <v>81</v>
      </c>
      <c r="J10" s="55">
        <f t="shared" si="4"/>
        <v>1103</v>
      </c>
      <c r="K10" s="55">
        <f t="shared" si="3"/>
        <v>12388</v>
      </c>
      <c r="L10" s="56">
        <f t="shared" si="0"/>
        <v>8.9037778495318047</v>
      </c>
      <c r="M10" s="28">
        <f t="shared" si="1"/>
        <v>3</v>
      </c>
      <c r="N10" s="28" t="str">
        <f t="shared" si="2"/>
        <v>AMAN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58</v>
      </c>
      <c r="G11" s="54">
        <v>476</v>
      </c>
      <c r="H11" s="54">
        <v>12573</v>
      </c>
      <c r="I11" s="54">
        <v>538</v>
      </c>
      <c r="J11" s="55">
        <f t="shared" si="4"/>
        <v>534</v>
      </c>
      <c r="K11" s="55">
        <f t="shared" si="3"/>
        <v>13645</v>
      </c>
      <c r="L11" s="56">
        <f t="shared" si="0"/>
        <v>3.9135214364235984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122</v>
      </c>
      <c r="G12" s="54">
        <v>868</v>
      </c>
      <c r="H12" s="54">
        <v>5381</v>
      </c>
      <c r="I12" s="54">
        <v>152</v>
      </c>
      <c r="J12" s="55">
        <f t="shared" si="4"/>
        <v>990</v>
      </c>
      <c r="K12" s="55">
        <f t="shared" si="3"/>
        <v>6523</v>
      </c>
      <c r="L12" s="56">
        <f t="shared" si="0"/>
        <v>15.177065767284992</v>
      </c>
      <c r="M12" s="28">
        <f t="shared" si="1"/>
        <v>1</v>
      </c>
      <c r="N12" s="28" t="str">
        <f t="shared" si="2"/>
        <v>RENTAN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428</v>
      </c>
      <c r="G13" s="54">
        <v>2463</v>
      </c>
      <c r="H13" s="54">
        <v>21986</v>
      </c>
      <c r="I13" s="54">
        <v>831</v>
      </c>
      <c r="J13" s="55">
        <f t="shared" si="4"/>
        <v>2891</v>
      </c>
      <c r="K13" s="55">
        <f t="shared" si="3"/>
        <v>25708</v>
      </c>
      <c r="L13" s="56">
        <f t="shared" si="0"/>
        <v>11.245526684300607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145</v>
      </c>
      <c r="G14" s="54">
        <v>1094</v>
      </c>
      <c r="H14" s="54">
        <v>9797</v>
      </c>
      <c r="I14" s="54">
        <v>228</v>
      </c>
      <c r="J14" s="55">
        <f t="shared" si="4"/>
        <v>1239</v>
      </c>
      <c r="K14" s="55">
        <f t="shared" si="3"/>
        <v>11264</v>
      </c>
      <c r="L14" s="56">
        <f t="shared" si="0"/>
        <v>10.999644886363637</v>
      </c>
      <c r="M14" s="28">
        <f t="shared" si="1"/>
        <v>2</v>
      </c>
      <c r="N14" s="28" t="str">
        <f t="shared" si="2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314</v>
      </c>
      <c r="G15" s="54">
        <v>1777</v>
      </c>
      <c r="H15" s="54">
        <v>13884</v>
      </c>
      <c r="I15" s="54">
        <v>331</v>
      </c>
      <c r="J15" s="55">
        <f t="shared" si="4"/>
        <v>2091</v>
      </c>
      <c r="K15" s="55">
        <f t="shared" si="3"/>
        <v>16306</v>
      </c>
      <c r="L15" s="56">
        <f t="shared" si="0"/>
        <v>12.82350055194407</v>
      </c>
      <c r="M15" s="28">
        <f t="shared" si="1"/>
        <v>2</v>
      </c>
      <c r="N15" s="28" t="str">
        <f t="shared" si="2"/>
        <v>WASPADA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70</v>
      </c>
      <c r="G16" s="54">
        <v>373</v>
      </c>
      <c r="H16" s="54">
        <v>5110</v>
      </c>
      <c r="I16" s="54">
        <v>120</v>
      </c>
      <c r="J16" s="55">
        <f t="shared" si="4"/>
        <v>443</v>
      </c>
      <c r="K16" s="55">
        <f t="shared" si="3"/>
        <v>5673</v>
      </c>
      <c r="L16" s="56">
        <f t="shared" si="0"/>
        <v>7.8089194429754984</v>
      </c>
      <c r="M16" s="28">
        <f t="shared" si="1"/>
        <v>3</v>
      </c>
      <c r="N16" s="28" t="str">
        <f t="shared" si="2"/>
        <v>AMAN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98</v>
      </c>
      <c r="G17" s="54">
        <v>761</v>
      </c>
      <c r="H17" s="54">
        <v>5808</v>
      </c>
      <c r="I17" s="54">
        <v>385</v>
      </c>
      <c r="J17" s="55">
        <f t="shared" si="4"/>
        <v>859</v>
      </c>
      <c r="K17" s="55">
        <f t="shared" si="3"/>
        <v>7052</v>
      </c>
      <c r="L17" s="56">
        <f t="shared" si="0"/>
        <v>12.180941576857629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284</v>
      </c>
      <c r="G18" s="54">
        <v>1681</v>
      </c>
      <c r="H18" s="54">
        <v>21909</v>
      </c>
      <c r="I18" s="54">
        <v>641</v>
      </c>
      <c r="J18" s="55">
        <f t="shared" si="4"/>
        <v>1965</v>
      </c>
      <c r="K18" s="55">
        <f t="shared" si="3"/>
        <v>24515</v>
      </c>
      <c r="L18" s="56">
        <f t="shared" si="0"/>
        <v>8.0155007138486631</v>
      </c>
      <c r="M18" s="28">
        <f t="shared" si="1"/>
        <v>3</v>
      </c>
      <c r="N18" s="28" t="str">
        <f t="shared" si="2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5">F19+G19</f>
        <v>0</v>
      </c>
      <c r="K19" s="55">
        <f t="shared" ref="K19:K43" si="6">SUM(F19:I19)</f>
        <v>0</v>
      </c>
      <c r="L19" s="56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5"/>
        <v>0</v>
      </c>
      <c r="K20" s="55">
        <f t="shared" si="6"/>
        <v>0</v>
      </c>
      <c r="L20" s="56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5"/>
        <v>0</v>
      </c>
      <c r="K21" s="55">
        <f t="shared" si="6"/>
        <v>0</v>
      </c>
      <c r="L21" s="56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5"/>
        <v>0</v>
      </c>
      <c r="K22" s="55">
        <f t="shared" si="6"/>
        <v>0</v>
      </c>
      <c r="L22" s="56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5"/>
        <v>0</v>
      </c>
      <c r="K23" s="55">
        <f t="shared" si="6"/>
        <v>0</v>
      </c>
      <c r="L23" s="56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5"/>
        <v>0</v>
      </c>
      <c r="K24" s="55">
        <f t="shared" si="6"/>
        <v>0</v>
      </c>
      <c r="L24" s="56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5"/>
        <v>0</v>
      </c>
      <c r="K25" s="55">
        <f t="shared" si="6"/>
        <v>0</v>
      </c>
      <c r="L25" s="56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5"/>
        <v>0</v>
      </c>
      <c r="K26" s="55">
        <f t="shared" si="6"/>
        <v>0</v>
      </c>
      <c r="L26" s="56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5"/>
        <v>0</v>
      </c>
      <c r="K27" s="55">
        <f t="shared" si="6"/>
        <v>0</v>
      </c>
      <c r="L27" s="56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5"/>
        <v>0</v>
      </c>
      <c r="K28" s="55">
        <f t="shared" si="6"/>
        <v>0</v>
      </c>
      <c r="L28" s="56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5"/>
        <v>0</v>
      </c>
      <c r="K29" s="55">
        <f t="shared" si="6"/>
        <v>0</v>
      </c>
      <c r="L29" s="56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5"/>
        <v>0</v>
      </c>
      <c r="K30" s="55">
        <f t="shared" si="6"/>
        <v>0</v>
      </c>
      <c r="L30" s="56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5"/>
        <v>0</v>
      </c>
      <c r="K31" s="55">
        <f t="shared" si="6"/>
        <v>0</v>
      </c>
      <c r="L31" s="56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5"/>
        <v>0</v>
      </c>
      <c r="K32" s="55">
        <f t="shared" si="6"/>
        <v>0</v>
      </c>
      <c r="L32" s="56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5"/>
        <v>0</v>
      </c>
      <c r="K33" s="55">
        <f t="shared" si="6"/>
        <v>0</v>
      </c>
      <c r="L33" s="56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5"/>
        <v>0</v>
      </c>
      <c r="K34" s="55">
        <f t="shared" si="6"/>
        <v>0</v>
      </c>
      <c r="L34" s="56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5"/>
        <v>0</v>
      </c>
      <c r="K35" s="55">
        <f t="shared" si="6"/>
        <v>0</v>
      </c>
      <c r="L35" s="56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5"/>
        <v>0</v>
      </c>
      <c r="K36" s="55">
        <f t="shared" si="6"/>
        <v>0</v>
      </c>
      <c r="L36" s="56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5"/>
        <v>0</v>
      </c>
      <c r="K37" s="55">
        <f t="shared" si="6"/>
        <v>0</v>
      </c>
      <c r="L37" s="56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5"/>
        <v>0</v>
      </c>
      <c r="K38" s="55">
        <f t="shared" si="6"/>
        <v>0</v>
      </c>
      <c r="L38" s="56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5"/>
        <v>0</v>
      </c>
      <c r="K39" s="55">
        <f t="shared" si="6"/>
        <v>0</v>
      </c>
      <c r="L39" s="56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5"/>
        <v>0</v>
      </c>
      <c r="K40" s="55">
        <f t="shared" si="6"/>
        <v>0</v>
      </c>
      <c r="L40" s="56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5"/>
        <v>0</v>
      </c>
      <c r="K41" s="55">
        <f t="shared" si="6"/>
        <v>0</v>
      </c>
      <c r="L41" s="56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5"/>
        <v>0</v>
      </c>
      <c r="K42" s="55">
        <f t="shared" si="6"/>
        <v>0</v>
      </c>
      <c r="L42" s="56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5"/>
        <v>0</v>
      </c>
      <c r="K43" s="55">
        <f t="shared" si="6"/>
        <v>0</v>
      </c>
      <c r="L43" s="56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57"/>
      <c r="B44" s="47"/>
      <c r="C44" s="57" t="str">
        <f>IK!C44</f>
        <v>Provinsi Sulawesi Tengah</v>
      </c>
      <c r="D44" s="47" t="str">
        <f>IK!D44</f>
        <v/>
      </c>
      <c r="E44" s="47" t="str">
        <f>IK!E44</f>
        <v/>
      </c>
      <c r="F44" s="58">
        <f>SUM(F6:F43)</f>
        <v>3054</v>
      </c>
      <c r="G44" s="58">
        <f>SUM(G6:G43)</f>
        <v>17495</v>
      </c>
      <c r="H44" s="58">
        <f>SUM(H6:H43)</f>
        <v>169906</v>
      </c>
      <c r="I44" s="58">
        <f>SUM(I6:I43)</f>
        <v>5862</v>
      </c>
      <c r="J44" s="59">
        <f t="shared" ref="J44:K44" si="7">SUM(J6:J43)</f>
        <v>20549</v>
      </c>
      <c r="K44" s="59">
        <f t="shared" si="7"/>
        <v>196317</v>
      </c>
      <c r="L44" s="60">
        <f t="shared" si="0"/>
        <v>10.46725449146024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G44" sqref="G44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1" t="s">
        <v>40</v>
      </c>
      <c r="B1" s="100"/>
      <c r="C1" s="100"/>
      <c r="D1" s="100"/>
      <c r="E1" s="100"/>
      <c r="F1" s="100"/>
      <c r="G1" s="100"/>
      <c r="H1" s="100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3</v>
      </c>
      <c r="G3" s="28" t="str">
        <f>IA!T6</f>
        <v>3</v>
      </c>
      <c r="H3" s="28">
        <f>IP!M6</f>
        <v>2</v>
      </c>
      <c r="I3" s="63">
        <f t="shared" ref="I3:I41" si="0">IF(ISERROR(F3+G3+H3),"",F3+G3+H3)</f>
        <v>8</v>
      </c>
      <c r="J3" s="63" t="str">
        <f t="shared" ref="J3:J41" si="1">IF(I3="","",IF(I3&lt;=5,"RENTAN",IF(I3&gt;7,"AMAN","WASPADA")))</f>
        <v>AMAN</v>
      </c>
      <c r="K3" s="28" t="str">
        <f t="shared" ref="K3:K41" si="2">IF(J3="","",IF(J3="aman","3",IF(J3="rentan","1","2")))</f>
        <v>3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2</v>
      </c>
      <c r="G5" s="28" t="str">
        <f>IA!T8</f>
        <v>2</v>
      </c>
      <c r="H5" s="28">
        <f>IP!M8</f>
        <v>2</v>
      </c>
      <c r="I5" s="63">
        <f t="shared" si="0"/>
        <v>6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2</v>
      </c>
      <c r="G6" s="28" t="str">
        <f>IA!T9</f>
        <v>2</v>
      </c>
      <c r="H6" s="28">
        <f>IP!M9</f>
        <v>3</v>
      </c>
      <c r="I6" s="63">
        <f t="shared" si="0"/>
        <v>7</v>
      </c>
      <c r="J6" s="63" t="str">
        <f t="shared" si="1"/>
        <v>WASPADA</v>
      </c>
      <c r="K6" s="28" t="str">
        <f t="shared" si="2"/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3</v>
      </c>
      <c r="H7" s="28">
        <f>IP!M10</f>
        <v>3</v>
      </c>
      <c r="I7" s="63">
        <f t="shared" si="0"/>
        <v>8</v>
      </c>
      <c r="J7" s="63" t="str">
        <f t="shared" si="1"/>
        <v>AMAN</v>
      </c>
      <c r="K7" s="28" t="str">
        <f t="shared" si="2"/>
        <v>3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2</v>
      </c>
      <c r="G8" s="28" t="str">
        <f>IA!T11</f>
        <v>2</v>
      </c>
      <c r="H8" s="28">
        <f>IP!M11</f>
        <v>3</v>
      </c>
      <c r="I8" s="63">
        <f t="shared" si="0"/>
        <v>7</v>
      </c>
      <c r="J8" s="63" t="str">
        <f t="shared" si="1"/>
        <v>WASPADA</v>
      </c>
      <c r="K8" s="28" t="str">
        <f t="shared" si="2"/>
        <v>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2</v>
      </c>
      <c r="G9" s="28" t="str">
        <f>IA!T12</f>
        <v>3</v>
      </c>
      <c r="H9" s="28">
        <f>IP!M12</f>
        <v>1</v>
      </c>
      <c r="I9" s="63">
        <f t="shared" si="0"/>
        <v>6</v>
      </c>
      <c r="J9" s="63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2</v>
      </c>
      <c r="G10" s="28" t="str">
        <f>IA!T13</f>
        <v>3</v>
      </c>
      <c r="H10" s="28">
        <f>IP!M13</f>
        <v>2</v>
      </c>
      <c r="I10" s="63">
        <f t="shared" si="0"/>
        <v>7</v>
      </c>
      <c r="J10" s="63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2</v>
      </c>
      <c r="G11" s="28" t="str">
        <f>IA!T14</f>
        <v>3</v>
      </c>
      <c r="H11" s="28">
        <f>IP!M14</f>
        <v>2</v>
      </c>
      <c r="I11" s="63">
        <f t="shared" si="0"/>
        <v>7</v>
      </c>
      <c r="J11" s="63" t="str">
        <f t="shared" si="1"/>
        <v>WASPADA</v>
      </c>
      <c r="K11" s="28" t="str">
        <f t="shared" si="2"/>
        <v>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3</v>
      </c>
      <c r="G12" s="28" t="str">
        <f>IA!T15</f>
        <v>3</v>
      </c>
      <c r="H12" s="28">
        <f>IP!M15</f>
        <v>2</v>
      </c>
      <c r="I12" s="63">
        <f t="shared" si="0"/>
        <v>8</v>
      </c>
      <c r="J12" s="63" t="str">
        <f t="shared" si="1"/>
        <v>AMAN</v>
      </c>
      <c r="K12" s="28" t="str">
        <f t="shared" si="2"/>
        <v>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3</v>
      </c>
      <c r="I13" s="63">
        <f t="shared" si="0"/>
        <v>8</v>
      </c>
      <c r="J13" s="63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2</v>
      </c>
      <c r="G14" s="28" t="str">
        <f>IA!T17</f>
        <v>2</v>
      </c>
      <c r="H14" s="28">
        <f>IP!M17</f>
        <v>2</v>
      </c>
      <c r="I14" s="63">
        <f t="shared" si="0"/>
        <v>6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2</v>
      </c>
      <c r="G15" s="28" t="str">
        <f>IA!T18</f>
        <v>2</v>
      </c>
      <c r="H15" s="28">
        <f>IP!M18</f>
        <v>3</v>
      </c>
      <c r="I15" s="63">
        <f t="shared" si="0"/>
        <v>7</v>
      </c>
      <c r="J15" s="63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115" t="str">
        <f>IK!C44</f>
        <v>Provinsi Sulawesi Tengah</v>
      </c>
      <c r="D41" s="116"/>
      <c r="E41" s="47" t="str">
        <f>IK!E44</f>
        <v/>
      </c>
      <c r="F41" s="28" t="str">
        <f>IK!AB44</f>
        <v>2</v>
      </c>
      <c r="G41" s="28" t="str">
        <f>IA!T44</f>
        <v>3</v>
      </c>
      <c r="H41" s="28">
        <f>IP!M44</f>
        <v>2</v>
      </c>
      <c r="I41" s="63">
        <f t="shared" si="0"/>
        <v>7</v>
      </c>
      <c r="J41" s="63" t="str">
        <f t="shared" si="1"/>
        <v>WASPADA</v>
      </c>
      <c r="K41" s="28" t="str">
        <f t="shared" si="2"/>
        <v>2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6" ht="14.25" customHeight="1">
      <c r="A48" s="4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4.25" customHeight="1">
      <c r="A49" s="4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25" customHeight="1">
      <c r="A50" s="4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4.2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4.25" customHeight="1">
      <c r="A52" s="4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4.25" customHeight="1">
      <c r="A53" s="4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4.2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4.25" customHeight="1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25" customHeight="1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4.25" customHeight="1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customHeight="1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customHeight="1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14.25" customHeight="1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4.25" customHeight="1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customHeight="1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4.25" customHeight="1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4.25" customHeight="1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customHeight="1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customHeight="1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customHeight="1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14.25" customHeight="1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25" customHeight="1">
      <c r="A73" s="4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14.25" customHeight="1">
      <c r="A74" s="4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14.25" customHeight="1">
      <c r="A75" s="4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4.25" customHeight="1">
      <c r="A76" s="4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14.25" customHeight="1">
      <c r="A77" s="4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4.25" customHeight="1">
      <c r="A78" s="4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4.25" customHeight="1">
      <c r="A79" s="4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4.25" customHeight="1">
      <c r="A80" s="4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26" ht="14.25" customHeight="1">
      <c r="A81" s="4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26" ht="14.25" customHeight="1">
      <c r="A82" s="4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26" ht="14.25" customHeight="1">
      <c r="A83" s="4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26" ht="14.25" customHeight="1">
      <c r="A84" s="4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26" ht="14.25" customHeight="1">
      <c r="A85" s="4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26" ht="14.25" customHeight="1">
      <c r="A86" s="4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9" t="s">
        <v>0</v>
      </c>
      <c r="B1" s="100"/>
      <c r="C1" s="100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17" t="s">
        <v>48</v>
      </c>
      <c r="E2" s="96"/>
      <c r="F2" s="97"/>
      <c r="G2" s="117" t="s">
        <v>49</v>
      </c>
      <c r="H2" s="96"/>
      <c r="I2" s="97"/>
      <c r="J2" s="117" t="s">
        <v>50</v>
      </c>
      <c r="K2" s="96"/>
      <c r="L2" s="97"/>
      <c r="M2" s="117" t="s">
        <v>51</v>
      </c>
      <c r="N2" s="96"/>
      <c r="O2" s="97"/>
      <c r="P2" s="117" t="s">
        <v>52</v>
      </c>
      <c r="Q2" s="96"/>
      <c r="R2" s="97"/>
      <c r="S2" s="117" t="s">
        <v>53</v>
      </c>
      <c r="T2" s="96"/>
      <c r="U2" s="97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7952.18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310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493.99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175.4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415.07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695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25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3024.84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66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2214.25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0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2264.5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28.75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17664.98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2025-04-22T09:55:26Z</dcterms:modified>
</cp:coreProperties>
</file>