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8590" windowHeight="11970" activeTab="3"/>
  </bookViews>
  <sheets>
    <sheet name="IK" sheetId="1" r:id="rId1"/>
    <sheet name="IA" sheetId="2" r:id="rId2"/>
    <sheet name="IP" sheetId="3" r:id="rId3"/>
    <sheet name="IKB" sheetId="4" r:id="rId4"/>
    <sheet name="BMKG" sheetId="5" r:id="rId5"/>
    <sheet name="PVTX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<sst xmlns="http://schemas.openxmlformats.org/spreadsheetml/2006/main" count="319" uniqueCount="102">
  <si>
    <t>shape_key</t>
  </si>
  <si>
    <t>shape_id</t>
  </si>
  <si>
    <t>data_year</t>
  </si>
  <si>
    <t>data_moth</t>
  </si>
  <si>
    <t>rice_plant_5</t>
  </si>
  <si>
    <t>rice_plant_4</t>
  </si>
  <si>
    <t>rice_plant_3</t>
  </si>
  <si>
    <t>rice_plant_2</t>
  </si>
  <si>
    <t>rice_plant_1</t>
  </si>
  <si>
    <t>rice_plant_0</t>
  </si>
  <si>
    <t>rice_fail_5</t>
  </si>
  <si>
    <t>rice_fail_4</t>
  </si>
  <si>
    <t>rice_fail_3</t>
  </si>
  <si>
    <t>rice_fail_2</t>
  </si>
  <si>
    <t>rice_fail_1</t>
  </si>
  <si>
    <t>NO.</t>
  </si>
  <si>
    <t>KODE KABUPATEN/ KOTA</t>
  </si>
  <si>
    <t>PROVINSI</t>
  </si>
  <si>
    <t>KABUPATEN/ KOTA</t>
  </si>
  <si>
    <t>TAHUN BERJALAN</t>
  </si>
  <si>
    <t>BULAN BERJALAN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</si>
  <si>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</si>
  <si>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</si>
  <si>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</si>
  <si>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</si>
  <si>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</si>
  <si>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</si>
  <si>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</si>
  <si>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</si>
  <si>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</si>
  <si>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</si>
  <si>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</si>
  <si>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Sulawesi Tengah</t>
  </si>
  <si>
    <t>Banggai</t>
  </si>
  <si>
    <t>Poso</t>
  </si>
  <si>
    <t>Donggala</t>
  </si>
  <si>
    <t>Toli Toli</t>
  </si>
  <si>
    <t>Buol</t>
  </si>
  <si>
    <t>Morowali</t>
  </si>
  <si>
    <t>Banggai Kepulauan</t>
  </si>
  <si>
    <t>Parigi Moutong</t>
  </si>
  <si>
    <t>Tojo Una Una</t>
  </si>
  <si>
    <t>Sigi</t>
  </si>
  <si>
    <t>Banggai Laut</t>
  </si>
  <si>
    <t>Morowali Utara</t>
  </si>
  <si>
    <t>Kota Palu</t>
  </si>
  <si>
    <t>Indonesia</t>
  </si>
  <si>
    <t>rice_price_1</t>
  </si>
  <si>
    <t>rice_price_0</t>
  </si>
  <si>
    <t>voil_price_1</t>
  </si>
  <si>
    <t>voil_price_0</t>
  </si>
  <si>
    <t>egg_price_1</t>
  </si>
  <si>
    <t>egg_price_0</t>
  </si>
  <si>
    <t>KABUPATEN/KOTA</t>
  </si>
  <si>
    <t>Harga Beras</t>
  </si>
  <si>
    <t>Harga Minyak Goreng</t>
  </si>
  <si>
    <t>Harga Telur Ayam</t>
  </si>
  <si>
    <t>BERAS</t>
  </si>
  <si>
    <t>MINYAK GORENG</t>
  </si>
  <si>
    <t>TELUR AYAM</t>
  </si>
  <si>
    <t>BOBOT</t>
  </si>
  <si>
    <t>Bulan Berjalan di 1 Tahun Sebelumnya</t>
  </si>
  <si>
    <t>VALUE</t>
  </si>
  <si>
    <t>STATUS</t>
  </si>
  <si>
    <t>INDEKS</t>
  </si>
  <si>
    <t>sev_under_w</t>
  </si>
  <si>
    <t>under_w</t>
  </si>
  <si>
    <t>normal_w</t>
  </si>
  <si>
    <t>over_w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</si>
  <si>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</si>
  <si>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</si>
  <si>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</si>
  <si>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</si>
  <si>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</si>
  <si>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</si>
  <si>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</si>
  <si>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</si>
  <si>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</si>
  <si>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</si>
  <si>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</si>
  <si>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</si>
  <si>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</si>
  <si>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</si>
  <si>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skor_dry</t>
  </si>
  <si>
    <t>skor_wet</t>
  </si>
  <si>
    <t>RINGKASAN POTENSI KERING</t>
  </si>
  <si>
    <t>RINGKASAN POTENSI BASAH</t>
  </si>
  <si>
    <t>RINGKASAN KONDISI IKLIM</t>
  </si>
  <si>
    <t>Skor</t>
  </si>
  <si>
    <t>Kelas</t>
  </si>
  <si>
    <t>Kategori</t>
  </si>
  <si>
    <t>Kombinasi Kelas</t>
  </si>
  <si>
    <t>0</t>
  </si>
  <si>
    <t>Aman</t>
  </si>
  <si>
    <t>Waspada</t>
  </si>
  <si>
    <t>Siaga</t>
  </si>
  <si>
    <t>Awas</t>
  </si>
  <si>
    <t>Tidak ada data</t>
  </si>
  <si>
    <t>1</t>
  </si>
  <si>
    <t>2</t>
  </si>
  <si>
    <t>3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</si>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</sst>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0_);[Red]\(0\)"/>
    <numFmt numFmtId="180" formatCode="0.0_);[Red]\(0.0\)"/>
    <numFmt numFmtId="181" formatCode="_-* #,##0_-;\-* #,##0_-;_-* &quot;-&quot;_-;_-@_-"/>
    <numFmt numFmtId="182" formatCode="#,##0.0_);[Red]\(#,##0.0\)"/>
  </numFmts>
  <fonts count="35">
    <font>
      <sz val="11"/>
      <color rgb="FF000000"/>
      <name val="Aptos Narrow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b/>
      <sz val="12"/>
      <color rgb="FF000000"/>
      <name val="Aptos Narrow"/>
      <charset val="134"/>
      <scheme val="minor"/>
    </font>
    <font>
      <b/>
      <sz val="11"/>
      <color rgb="FF000000"/>
      <name val="Aptos Narrow"/>
      <charset val="134"/>
      <scheme val="minor"/>
    </font>
    <font>
      <sz val="11"/>
      <color rgb="FF393939"/>
      <name val="Arial"/>
      <charset val="134"/>
    </font>
    <font>
      <b/>
      <sz val="10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2"/>
      <color rgb="FF000000"/>
      <name val="Aptos Narrow"/>
      <charset val="134"/>
      <scheme val="minor"/>
    </font>
    <font>
      <sz val="11"/>
      <color theme="1"/>
      <name val="Calibri"/>
      <charset val="134"/>
    </font>
    <font>
      <b/>
      <sz val="12"/>
      <color rgb="FFFFFFFF"/>
      <name val="Aptos Narrow"/>
      <charset val="134"/>
      <scheme val="minor"/>
    </font>
    <font>
      <sz val="12"/>
      <color rgb="FF000000"/>
      <name val="Aptos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6DDF7"/>
        <bgColor rgb="FFFFFFFF"/>
      </patternFill>
    </fill>
    <fill>
      <patternFill patternType="solid">
        <fgColor rgb="FFE59EDE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FF00FF"/>
        <bgColor rgb="FFFFFFFF"/>
      </patternFill>
    </fill>
    <fill>
      <patternFill patternType="solid">
        <fgColor rgb="FF0F9ED5"/>
        <bgColor rgb="FFFFFFFF"/>
      </patternFill>
    </fill>
    <fill>
      <patternFill patternType="solid">
        <fgColor rgb="FFFF99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</cellStyleXfs>
  <cellXfs count="107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" fontId="1" fillId="0" borderId="1" xfId="0" applyNumberFormat="1" applyFont="1" applyBorder="1" applyAlignment="1">
      <alignment horizontal="left"/>
    </xf>
    <xf numFmtId="178" fontId="0" fillId="0" borderId="1" xfId="0" applyNumberFormat="1" applyBorder="1" applyAlignment="1" applyProtection="1">
      <alignment horizontal="right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78" fontId="2" fillId="0" borderId="1" xfId="0" applyNumberFormat="1" applyFont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right"/>
      <protection locked="0"/>
    </xf>
    <xf numFmtId="178" fontId="0" fillId="0" borderId="1" xfId="0" applyNumberFormat="1" applyBorder="1"/>
    <xf numFmtId="178" fontId="4" fillId="0" borderId="1" xfId="0" applyNumberFormat="1" applyFont="1" applyBorder="1" applyAlignment="1" applyProtection="1">
      <alignment horizontal="right"/>
      <protection locked="0"/>
    </xf>
    <xf numFmtId="178" fontId="1" fillId="0" borderId="1" xfId="0" applyNumberFormat="1" applyFont="1" applyBorder="1" applyAlignment="1">
      <alignment horizontal="right" vertical="center"/>
    </xf>
    <xf numFmtId="41" fontId="1" fillId="0" borderId="0" xfId="0" applyNumberFormat="1" applyFont="1"/>
    <xf numFmtId="4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9" fontId="0" fillId="0" borderId="1" xfId="0" applyNumberForma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8" fontId="7" fillId="7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center" vertical="center"/>
    </xf>
    <xf numFmtId="37" fontId="10" fillId="0" borderId="5" xfId="0" applyNumberFormat="1" applyFont="1" applyBorder="1" applyAlignment="1">
      <alignment horizontal="center"/>
    </xf>
    <xf numFmtId="178" fontId="1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7" fontId="5" fillId="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12" fillId="0" borderId="1" xfId="4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5" fillId="9" borderId="5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7" fontId="13" fillId="10" borderId="1" xfId="0" applyNumberFormat="1" applyFont="1" applyFill="1" applyBorder="1" applyAlignment="1">
      <alignment horizontal="center" vertical="center"/>
    </xf>
    <xf numFmtId="17" fontId="5" fillId="11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Protection="1">
      <protection locked="0"/>
    </xf>
    <xf numFmtId="182" fontId="0" fillId="0" borderId="1" xfId="0" applyNumberFormat="1" applyBorder="1" applyAlignment="1">
      <alignment horizontal="center" vertical="center"/>
    </xf>
    <xf numFmtId="182" fontId="6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179" fontId="5" fillId="1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178" fontId="0" fillId="0" borderId="1" xfId="0" applyNumberFormat="1" applyBorder="1" applyAlignment="1" applyProtection="1">
      <alignment horizontal="left"/>
      <protection locked="0"/>
    </xf>
    <xf numFmtId="178" fontId="2" fillId="0" borderId="1" xfId="0" applyNumberFormat="1" applyFont="1" applyBorder="1" applyAlignment="1">
      <alignment horizontal="right" vertical="center"/>
    </xf>
    <xf numFmtId="0" fontId="3" fillId="1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 applyProtection="1">
      <alignment horizontal="left"/>
      <protection locked="0"/>
    </xf>
    <xf numFmtId="0" fontId="3" fillId="13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181" fontId="6" fillId="0" borderId="1" xfId="0" applyNumberFormat="1" applyFont="1" applyBorder="1" applyAlignment="1" applyProtection="1">
      <alignment horizontal="right" vertical="center"/>
      <protection locked="0"/>
    </xf>
    <xf numFmtId="41" fontId="0" fillId="0" borderId="1" xfId="0" applyNumberFormat="1" applyBorder="1" applyProtection="1">
      <protection locked="0"/>
    </xf>
    <xf numFmtId="41" fontId="14" fillId="0" borderId="1" xfId="0" applyNumberFormat="1" applyFont="1" applyBorder="1" applyAlignment="1" applyProtection="1">
      <alignment vertical="center"/>
      <protection locked="0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0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66FF99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"/>
  <sheetViews>
    <sheetView topLeftCell="T2" workbookViewId="0">
      <selection activeCell="M22" sqref="M22"/>
    </sheetView>
  </sheetViews>
  <sheetFormatPr defaultColWidth="9.14166666666667" defaultRowHeight="15"/>
  <cols>
    <col min="1" max="1" width="9.14166666666667" style="4" hidden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8" width="10.8583333333333" style="4" customWidth="1"/>
    <col min="9" max="9" width="12.1416666666667" style="4" customWidth="1"/>
    <col min="10" max="10" width="11" style="4" customWidth="1"/>
    <col min="11" max="11" width="10.8583333333333" style="4" customWidth="1"/>
    <col min="12" max="12" width="12.2833333333333" style="4" customWidth="1"/>
    <col min="13" max="13" width="14.5666666666667" style="4" customWidth="1"/>
    <col min="14" max="18" width="10.425" style="4" customWidth="1"/>
    <col min="19" max="19" width="14.5666666666667" style="4" customWidth="1"/>
    <col min="20" max="20" width="15.1416666666667" style="4" customWidth="1"/>
    <col min="21" max="21" width="20.5666666666667" style="4" customWidth="1"/>
    <col min="22" max="22" width="20.8583333333333" style="4" customWidth="1"/>
    <col min="23" max="23" width="21.425" style="4" customWidth="1"/>
    <col min="24" max="24" width="14.5666666666667" style="4" customWidth="1"/>
    <col min="25" max="25" width="20.5666666666667" style="4" customWidth="1"/>
    <col min="26" max="26" width="20.8583333333333" style="4" customWidth="1"/>
    <col min="27" max="27" width="21.425" style="4" customWidth="1"/>
    <col min="28" max="28" width="20.5666666666667" style="53" customWidth="1"/>
    <col min="29" max="30" width="21.425" style="4" customWidth="1"/>
    <col min="31" max="33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>
        <v>6775643</v>
      </c>
    </row>
    <row r="2" s="2" customFormat="1" ht="15.75" customHeight="1" spans="2:30">
      <c r="B2" s="86" t="s">
        <v>15</v>
      </c>
      <c r="C2" s="87" t="s">
        <v>16</v>
      </c>
      <c r="D2" s="86" t="s">
        <v>17</v>
      </c>
      <c r="E2" s="86" t="s">
        <v>18</v>
      </c>
      <c r="F2" s="87" t="s">
        <v>19</v>
      </c>
      <c r="G2" s="87" t="s">
        <v>20</v>
      </c>
      <c r="H2" s="88" t="s">
        <v>21</v>
      </c>
      <c r="I2" s="88"/>
      <c r="J2" s="88"/>
      <c r="K2" s="88"/>
      <c r="L2" s="88"/>
      <c r="M2" s="88"/>
      <c r="N2" s="93" t="s">
        <v>22</v>
      </c>
      <c r="O2" s="93"/>
      <c r="P2" s="93"/>
      <c r="Q2" s="93"/>
      <c r="R2" s="93"/>
      <c r="S2" s="93"/>
      <c r="T2" s="88" t="s">
        <v>21</v>
      </c>
      <c r="U2" s="88"/>
      <c r="V2" s="88"/>
      <c r="W2" s="88"/>
      <c r="X2" s="93" t="s">
        <v>22</v>
      </c>
      <c r="Y2" s="93"/>
      <c r="Z2" s="93"/>
      <c r="AA2" s="93"/>
      <c r="AB2" s="106" t="s">
        <v>23</v>
      </c>
      <c r="AC2" s="106"/>
      <c r="AD2" s="106"/>
    </row>
    <row r="3" s="2" customFormat="1" ht="15.6" customHeight="1" spans="2:30">
      <c r="B3" s="86"/>
      <c r="C3" s="89"/>
      <c r="D3" s="86"/>
      <c r="E3" s="86"/>
      <c r="F3" s="89"/>
      <c r="G3" s="89"/>
      <c r="H3" s="88" t="s">
        <v>24</v>
      </c>
      <c r="I3" s="88"/>
      <c r="J3" s="88"/>
      <c r="K3" s="88"/>
      <c r="L3" s="88"/>
      <c r="M3" s="94" t="s">
        <v>25</v>
      </c>
      <c r="N3" s="93" t="s">
        <v>24</v>
      </c>
      <c r="O3" s="93"/>
      <c r="P3" s="93"/>
      <c r="Q3" s="93"/>
      <c r="R3" s="93"/>
      <c r="S3" s="96" t="s">
        <v>25</v>
      </c>
      <c r="T3" s="94" t="s">
        <v>26</v>
      </c>
      <c r="U3" s="88" t="s">
        <v>27</v>
      </c>
      <c r="V3" s="88"/>
      <c r="W3" s="88"/>
      <c r="X3" s="97" t="s">
        <v>26</v>
      </c>
      <c r="Y3" s="93" t="s">
        <v>27</v>
      </c>
      <c r="Z3" s="93"/>
      <c r="AA3" s="93"/>
      <c r="AB3" s="106"/>
      <c r="AC3" s="106"/>
      <c r="AD3" s="106"/>
    </row>
    <row r="4" s="2" customFormat="1" ht="30" customHeight="1" spans="2:30">
      <c r="B4" s="86"/>
      <c r="C4" s="90"/>
      <c r="D4" s="86"/>
      <c r="E4" s="86"/>
      <c r="F4" s="90"/>
      <c r="G4" s="90"/>
      <c r="H4" s="88">
        <f>I4-1</f>
        <v>2020</v>
      </c>
      <c r="I4" s="88">
        <f>J4-1</f>
        <v>2021</v>
      </c>
      <c r="J4" s="88">
        <f>K4-1</f>
        <v>2022</v>
      </c>
      <c r="K4" s="88">
        <f>L4-1</f>
        <v>2023</v>
      </c>
      <c r="L4" s="88">
        <f>$F$5-1</f>
        <v>2024</v>
      </c>
      <c r="M4" s="94"/>
      <c r="N4" s="93">
        <f>H4</f>
        <v>2020</v>
      </c>
      <c r="O4" s="93">
        <f>I4</f>
        <v>2021</v>
      </c>
      <c r="P4" s="93">
        <f>J4</f>
        <v>2022</v>
      </c>
      <c r="Q4" s="93">
        <f>K4</f>
        <v>2023</v>
      </c>
      <c r="R4" s="93">
        <f>L4</f>
        <v>2024</v>
      </c>
      <c r="S4" s="98"/>
      <c r="T4" s="94" t="s">
        <v>26</v>
      </c>
      <c r="U4" s="88" t="s">
        <v>28</v>
      </c>
      <c r="V4" s="88" t="s">
        <v>29</v>
      </c>
      <c r="W4" s="88" t="s">
        <v>30</v>
      </c>
      <c r="X4" s="97" t="s">
        <v>26</v>
      </c>
      <c r="Y4" s="93" t="s">
        <v>28</v>
      </c>
      <c r="Z4" s="93" t="s">
        <v>29</v>
      </c>
      <c r="AA4" s="93" t="s">
        <v>30</v>
      </c>
      <c r="AB4" s="106" t="s">
        <v>28</v>
      </c>
      <c r="AC4" s="106" t="s">
        <v>30</v>
      </c>
      <c r="AD4" s="106" t="s">
        <v>31</v>
      </c>
    </row>
    <row r="5" ht="15.75" customHeight="1" spans="1:31">
      <c r="A5" s="4">
        <v>6272</v>
      </c>
      <c r="B5" s="9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2</v>
      </c>
      <c r="H5" s="91">
        <v>530.3</v>
      </c>
      <c r="I5" s="91">
        <v>5695.8</v>
      </c>
      <c r="J5" s="91">
        <v>5122</v>
      </c>
      <c r="K5" s="91">
        <v>5669</v>
      </c>
      <c r="L5" s="91">
        <v>8938</v>
      </c>
      <c r="M5" s="95">
        <v>4305</v>
      </c>
      <c r="N5" s="23"/>
      <c r="O5" s="23"/>
      <c r="P5" s="23"/>
      <c r="Q5" s="99"/>
      <c r="R5" s="100"/>
      <c r="S5" s="101"/>
      <c r="T5" s="102">
        <f>IF(ISERROR(AVERAGE(H$5:L$5)),0,AVERAGE(H$5:L$5))</f>
        <v>5191.02</v>
      </c>
      <c r="U5" s="103">
        <f>IF(ISERROR(((M$5-T$5)/T$5)*100),0,((M$5-T$5)/T$5)*100)</f>
        <v>-17.0683218327034</v>
      </c>
      <c r="V5" s="103">
        <f>IF(U$5="","",IF(U$5&gt;=5,3,IF(U$5&lt;-5,1,2)))</f>
        <v>1</v>
      </c>
      <c r="W5" s="103" t="str">
        <f>IF(V$5="","",IF(V$5=3,"AMAN",IF(V$5=1,"RENTAN","WASPADA")))</f>
        <v>RENTAN</v>
      </c>
      <c r="X5" s="102">
        <f>IF(ISERROR(AVERAGE(N$5:R$5)),0,AVERAGE(N$5:R$5))</f>
        <v>0</v>
      </c>
      <c r="Y5" s="103">
        <f>IF(ISERROR(((S$5-X$5)/X$5)*100),0,((S$5-X$5)/X$5)*100)</f>
        <v>0</v>
      </c>
      <c r="Z5" s="103">
        <f>IF(Y$5="","",IF(Y$5&lt;-5,3,IF(Y$5&gt;=5,1,IF(Y$5=0,3,2))))</f>
        <v>3</v>
      </c>
      <c r="AA5" s="103" t="str">
        <f>IF(Z$5="","",IF(Z$5=3,"AMAN",IF(Z$5=1,"RENTAN","WASPADA")))</f>
        <v>AMAN</v>
      </c>
      <c r="AB5" s="103">
        <f>V$5+Z$5</f>
        <v>4</v>
      </c>
      <c r="AC5" s="103" t="str">
        <f>IF(AB$5="","",IF(AB$5&lt;=3,"RENTAN",IF(AB$5&gt;5,"AMAN","WASPADA")))</f>
        <v>WASPADA</v>
      </c>
      <c r="AD5" s="103" t="str">
        <f>IF(AC$5="","",IF(AC$5="AMAN","3",IF(AC$5="RENTAN","1","2")))</f>
        <v>2</v>
      </c>
      <c r="AE5" s="25"/>
    </row>
    <row r="6" ht="15.75" customHeight="1" spans="1:31">
      <c r="A6" s="4">
        <v>6272</v>
      </c>
      <c r="B6" s="9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2</v>
      </c>
      <c r="H6" s="91">
        <v>3586.7</v>
      </c>
      <c r="I6" s="91">
        <v>2884.2</v>
      </c>
      <c r="J6" s="91">
        <v>2752</v>
      </c>
      <c r="K6" s="91">
        <v>2402</v>
      </c>
      <c r="L6" s="91">
        <v>2050</v>
      </c>
      <c r="M6" s="95">
        <v>1200</v>
      </c>
      <c r="N6" s="23"/>
      <c r="O6" s="23"/>
      <c r="P6" s="23">
        <v>1</v>
      </c>
      <c r="Q6" s="99">
        <v>16</v>
      </c>
      <c r="R6" s="100">
        <v>2.5</v>
      </c>
      <c r="S6" s="101"/>
      <c r="T6" s="102">
        <f>IF(ISERROR(AVERAGE(H$6:L$6)),0,AVERAGE(H$6:L$6))</f>
        <v>2734.98</v>
      </c>
      <c r="U6" s="103">
        <f>IF(ISERROR(((M$6-T$6)/T$6)*100),0,((M$6-T$6)/T$6)*100)</f>
        <v>-56.1239935941031</v>
      </c>
      <c r="V6" s="103">
        <f>IF(U$6="","",IF(U$6&gt;=5,3,IF(U$6&lt;-5,1,2)))</f>
        <v>1</v>
      </c>
      <c r="W6" s="103" t="str">
        <f>IF(V$6="","",IF(V$6=3,"AMAN",IF(V$6=1,"RENTAN","WASPADA")))</f>
        <v>RENTAN</v>
      </c>
      <c r="X6" s="102">
        <f>IF(ISERROR(AVERAGE(N$6:R$6)),0,AVERAGE(N$6:R$6))</f>
        <v>6.5</v>
      </c>
      <c r="Y6" s="103">
        <f>IF(ISERROR(((S$6-X$6)/X$6)*100),0,((S$6-X$6)/X$6)*100)</f>
        <v>-100</v>
      </c>
      <c r="Z6" s="103">
        <f>IF(Y$6="","",IF(Y$6&lt;-5,3,IF(Y$6&gt;=5,1,IF(Y$6=0,3,2))))</f>
        <v>3</v>
      </c>
      <c r="AA6" s="103" t="str">
        <f>IF(Z$6="","",IF(Z$6=3,"AMAN",IF(Z$6=1,"RENTAN","WASPADA")))</f>
        <v>AMAN</v>
      </c>
      <c r="AB6" s="103">
        <f>V$6+Z$6</f>
        <v>4</v>
      </c>
      <c r="AC6" s="103" t="str">
        <f>IF(AB$6="","",IF(AB$6&lt;=3,"RENTAN",IF(AB$6&gt;5,"AMAN","WASPADA")))</f>
        <v>WASPADA</v>
      </c>
      <c r="AD6" s="103" t="str">
        <f>IF(AC$6="","",IF(AC$6="AMAN","3",IF(AC$6="RENTAN","1","2")))</f>
        <v>2</v>
      </c>
      <c r="AE6" s="25"/>
    </row>
    <row r="7" ht="15.75" customHeight="1" spans="1:31">
      <c r="A7" s="4">
        <v>6272</v>
      </c>
      <c r="B7" s="9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2</v>
      </c>
      <c r="H7" s="91">
        <v>2499</v>
      </c>
      <c r="I7" s="91">
        <v>2074.5</v>
      </c>
      <c r="J7" s="91">
        <v>1761</v>
      </c>
      <c r="K7" s="91">
        <v>2503</v>
      </c>
      <c r="L7" s="91">
        <v>1587</v>
      </c>
      <c r="M7" s="95">
        <v>1164</v>
      </c>
      <c r="N7" s="23"/>
      <c r="O7" s="23"/>
      <c r="P7" s="23"/>
      <c r="Q7" s="99"/>
      <c r="R7" s="100"/>
      <c r="S7" s="101"/>
      <c r="T7" s="102">
        <f>IF(ISERROR(AVERAGE(H$7:L$7)),0,AVERAGE(H$7:L$7))</f>
        <v>2084.9</v>
      </c>
      <c r="U7" s="103">
        <f>IF(ISERROR(((M$7-T$7)/T$7)*100),0,((M$7-T$7)/T$7)*100)</f>
        <v>-44.1699841719027</v>
      </c>
      <c r="V7" s="103">
        <f>IF(U$7="","",IF(U$7&gt;=5,3,IF(U$7&lt;-5,1,2)))</f>
        <v>1</v>
      </c>
      <c r="W7" s="103" t="str">
        <f>IF(V$7="","",IF(V$7=3,"AMAN",IF(V$7=1,"RENTAN","WASPADA")))</f>
        <v>RENTAN</v>
      </c>
      <c r="X7" s="102">
        <f>IF(ISERROR(AVERAGE(N$7:R$7)),0,AVERAGE(N$7:R$7))</f>
        <v>0</v>
      </c>
      <c r="Y7" s="103">
        <f>IF(ISERROR(((S$7-X$7)/X$7)*100),0,((S$7-X$7)/X$7)*100)</f>
        <v>0</v>
      </c>
      <c r="Z7" s="103">
        <f>IF(Y$7="","",IF(Y$7&lt;-5,3,IF(Y$7&gt;=5,1,IF(Y$7=0,3,2))))</f>
        <v>3</v>
      </c>
      <c r="AA7" s="103" t="str">
        <f>IF(Z$7="","",IF(Z$7=3,"AMAN",IF(Z$7=1,"RENTAN","WASPADA")))</f>
        <v>AMAN</v>
      </c>
      <c r="AB7" s="103">
        <f>V$7+Z$7</f>
        <v>4</v>
      </c>
      <c r="AC7" s="103" t="str">
        <f>IF(AB$7="","",IF(AB$7&lt;=3,"RENTAN",IF(AB$7&gt;5,"AMAN","WASPADA")))</f>
        <v>WASPADA</v>
      </c>
      <c r="AD7" s="103" t="str">
        <f>IF(AC$7="","",IF(AC$7="AMAN","3",IF(AC$7="RENTAN","1","2")))</f>
        <v>2</v>
      </c>
      <c r="AE7" s="25"/>
    </row>
    <row r="8" ht="15.75" customHeight="1" spans="1:31">
      <c r="A8" s="4">
        <v>6272</v>
      </c>
      <c r="B8" s="9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2</v>
      </c>
      <c r="H8" s="91">
        <v>1403.9</v>
      </c>
      <c r="I8" s="91">
        <v>599.4</v>
      </c>
      <c r="J8" s="91">
        <v>602</v>
      </c>
      <c r="K8" s="91">
        <v>1514</v>
      </c>
      <c r="L8" s="91">
        <v>1269</v>
      </c>
      <c r="M8" s="95">
        <v>464</v>
      </c>
      <c r="N8" s="23">
        <v>112.5</v>
      </c>
      <c r="O8" s="23">
        <v>3.4</v>
      </c>
      <c r="P8" s="23"/>
      <c r="Q8" s="99">
        <v>3</v>
      </c>
      <c r="R8" s="100">
        <v>2</v>
      </c>
      <c r="S8" s="101"/>
      <c r="T8" s="102">
        <f>IF(ISERROR(AVERAGE(H$8:L$8)),0,AVERAGE(H$8:L$8))</f>
        <v>1077.66</v>
      </c>
      <c r="U8" s="103">
        <f>IF(ISERROR(((M$8-T$8)/T$8)*100),0,((M$8-T$8)/T$8)*100)</f>
        <v>-56.9437484921033</v>
      </c>
      <c r="V8" s="103">
        <f>IF(U$8="","",IF(U$8&gt;=5,3,IF(U$8&lt;-5,1,2)))</f>
        <v>1</v>
      </c>
      <c r="W8" s="103" t="str">
        <f>IF(V$8="","",IF(V$8=3,"AMAN",IF(V$8=1,"RENTAN","WASPADA")))</f>
        <v>RENTAN</v>
      </c>
      <c r="X8" s="102">
        <f>IF(ISERROR(AVERAGE(N$8:R$8)),0,AVERAGE(N$8:R$8))</f>
        <v>30.225</v>
      </c>
      <c r="Y8" s="103">
        <f>IF(ISERROR(((S$8-X$8)/X$8)*100),0,((S$8-X$8)/X$8)*100)</f>
        <v>-100</v>
      </c>
      <c r="Z8" s="103">
        <f>IF(Y$8="","",IF(Y$8&lt;-5,3,IF(Y$8&gt;=5,1,IF(Y$8=0,3,2))))</f>
        <v>3</v>
      </c>
      <c r="AA8" s="103" t="str">
        <f>IF(Z$8="","",IF(Z$8=3,"AMAN",IF(Z$8=1,"RENTAN","WASPADA")))</f>
        <v>AMAN</v>
      </c>
      <c r="AB8" s="103">
        <f>V$8+Z$8</f>
        <v>4</v>
      </c>
      <c r="AC8" s="103" t="str">
        <f>IF(AB$8="","",IF(AB$8&lt;=3,"RENTAN",IF(AB$8&gt;5,"AMAN","WASPADA")))</f>
        <v>WASPADA</v>
      </c>
      <c r="AD8" s="103" t="str">
        <f>IF(AC$8="","",IF(AC$8="AMAN","3",IF(AC$8="RENTAN","1","2")))</f>
        <v>2</v>
      </c>
      <c r="AE8" s="25"/>
    </row>
    <row r="9" ht="15.75" customHeight="1" spans="1:31">
      <c r="A9" s="4">
        <v>6272</v>
      </c>
      <c r="B9" s="9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2</v>
      </c>
      <c r="H9" s="91">
        <v>826.9</v>
      </c>
      <c r="I9" s="91">
        <v>862.9</v>
      </c>
      <c r="J9" s="91">
        <v>581</v>
      </c>
      <c r="K9" s="91">
        <v>289</v>
      </c>
      <c r="L9" s="91">
        <v>269</v>
      </c>
      <c r="M9" s="95">
        <v>558</v>
      </c>
      <c r="N9" s="23"/>
      <c r="O9" s="23"/>
      <c r="P9" s="23"/>
      <c r="Q9" s="99"/>
      <c r="R9" s="100"/>
      <c r="S9" s="101"/>
      <c r="T9" s="102">
        <f>IF(ISERROR(AVERAGE(H$9:L$9)),0,AVERAGE(H$9:L$9))</f>
        <v>565.76</v>
      </c>
      <c r="U9" s="103">
        <f>IF(ISERROR(((M$9-T$9)/T$9)*100),0,((M$9-T$9)/T$9)*100)</f>
        <v>-1.37160633484163</v>
      </c>
      <c r="V9" s="103">
        <f>IF(U$9="","",IF(U$9&gt;=5,3,IF(U$9&lt;-5,1,2)))</f>
        <v>2</v>
      </c>
      <c r="W9" s="103" t="str">
        <f>IF(V$9="","",IF(V$9=3,"AMAN",IF(V$9=1,"RENTAN","WASPADA")))</f>
        <v>WASPADA</v>
      </c>
      <c r="X9" s="102">
        <f>IF(ISERROR(AVERAGE(N$9:R$9)),0,AVERAGE(N$9:R$9))</f>
        <v>0</v>
      </c>
      <c r="Y9" s="103">
        <f>IF(ISERROR(((S$9-X$9)/X$9)*100),0,((S$9-X$9)/X$9)*100)</f>
        <v>0</v>
      </c>
      <c r="Z9" s="103">
        <f>IF(Y$9="","",IF(Y$9&lt;-5,3,IF(Y$9&gt;=5,1,IF(Y$9=0,3,2))))</f>
        <v>3</v>
      </c>
      <c r="AA9" s="103" t="str">
        <f>IF(Z$9="","",IF(Z$9=3,"AMAN",IF(Z$9=1,"RENTAN","WASPADA")))</f>
        <v>AMAN</v>
      </c>
      <c r="AB9" s="103">
        <f>V$9+Z$9</f>
        <v>5</v>
      </c>
      <c r="AC9" s="103" t="str">
        <f>IF(AB$9="","",IF(AB$9&lt;=3,"RENTAN",IF(AB$9&gt;5,"AMAN","WASPADA")))</f>
        <v>WASPADA</v>
      </c>
      <c r="AD9" s="103" t="str">
        <f>IF(AC$9="","",IF(AC$9="AMAN","3",IF(AC$9="RENTAN","1","2")))</f>
        <v>2</v>
      </c>
      <c r="AE9" s="25"/>
    </row>
    <row r="10" ht="15.75" customHeight="1" spans="1:31">
      <c r="A10" s="4">
        <v>6272</v>
      </c>
      <c r="B10" s="9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2</v>
      </c>
      <c r="H10" s="91">
        <v>2071.2</v>
      </c>
      <c r="I10" s="91">
        <v>1469</v>
      </c>
      <c r="J10" s="91">
        <v>1516</v>
      </c>
      <c r="K10" s="91">
        <v>1673</v>
      </c>
      <c r="L10" s="91">
        <v>1134</v>
      </c>
      <c r="M10" s="95">
        <v>1238</v>
      </c>
      <c r="N10" s="23"/>
      <c r="O10" s="23"/>
      <c r="P10" s="23"/>
      <c r="Q10" s="99"/>
      <c r="R10" s="100"/>
      <c r="S10" s="101"/>
      <c r="T10" s="102">
        <f>IF(ISERROR(AVERAGE(H$10:L$10)),0,AVERAGE(H$10:L$10))</f>
        <v>1572.64</v>
      </c>
      <c r="U10" s="103">
        <f>IF(ISERROR(((M$10-T$10)/T$10)*100),0,((M$10-T$10)/T$10)*100)</f>
        <v>-21.2788686539831</v>
      </c>
      <c r="V10" s="103">
        <f>IF(U$10="","",IF(U$10&gt;=5,3,IF(U$10&lt;-5,1,2)))</f>
        <v>1</v>
      </c>
      <c r="W10" s="103" t="str">
        <f>IF(V$10="","",IF(V$10=3,"AMAN",IF(V$10=1,"RENTAN","WASPADA")))</f>
        <v>RENTAN</v>
      </c>
      <c r="X10" s="102">
        <f>IF(ISERROR(AVERAGE(N$10:R$10)),0,AVERAGE(N$10:R$10))</f>
        <v>0</v>
      </c>
      <c r="Y10" s="103">
        <f>IF(ISERROR(((S$10-X$10)/X$10)*100),0,((S$10-X$10)/X$10)*100)</f>
        <v>0</v>
      </c>
      <c r="Z10" s="103">
        <f>IF(Y$10="","",IF(Y$10&lt;-5,3,IF(Y$10&gt;=5,1,IF(Y$10=0,3,2))))</f>
        <v>3</v>
      </c>
      <c r="AA10" s="103" t="str">
        <f>IF(Z$10="","",IF(Z$10=3,"AMAN",IF(Z$10=1,"RENTAN","WASPADA")))</f>
        <v>AMAN</v>
      </c>
      <c r="AB10" s="103">
        <f>V$10+Z$10</f>
        <v>4</v>
      </c>
      <c r="AC10" s="103" t="str">
        <f>IF(AB$10="","",IF(AB$10&lt;=3,"RENTAN",IF(AB$10&gt;5,"AMAN","WASPADA")))</f>
        <v>WASPADA</v>
      </c>
      <c r="AD10" s="103" t="str">
        <f>IF(AC$10="","",IF(AC$10="AMAN","3",IF(AC$10="RENTAN","1","2")))</f>
        <v>2</v>
      </c>
      <c r="AE10" s="25"/>
    </row>
    <row r="11" ht="15.75" customHeight="1" spans="1:31">
      <c r="A11" s="4">
        <v>6272</v>
      </c>
      <c r="B11" s="9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2</v>
      </c>
      <c r="H11" s="91">
        <v>25.4</v>
      </c>
      <c r="I11" s="91">
        <v>109.8</v>
      </c>
      <c r="J11" s="91">
        <v>126</v>
      </c>
      <c r="K11" s="91">
        <v>25</v>
      </c>
      <c r="L11" s="91">
        <v>32</v>
      </c>
      <c r="M11" s="95">
        <v>33</v>
      </c>
      <c r="N11" s="23"/>
      <c r="O11" s="23"/>
      <c r="P11" s="23"/>
      <c r="Q11" s="99"/>
      <c r="R11" s="100"/>
      <c r="S11" s="101"/>
      <c r="T11" s="102">
        <f>IF(ISERROR(AVERAGE(H$11:L$11)),0,AVERAGE(H$11:L$11))</f>
        <v>63.64</v>
      </c>
      <c r="U11" s="103">
        <f>IF(ISERROR(((M$11-T$11)/T$11)*100),0,((M$11-T$11)/T$11)*100)</f>
        <v>-48.1458202388435</v>
      </c>
      <c r="V11" s="103">
        <f>IF(U$11="","",IF(U$11&gt;=5,3,IF(U$11&lt;-5,1,2)))</f>
        <v>1</v>
      </c>
      <c r="W11" s="103" t="str">
        <f>IF(V$11="","",IF(V$11=3,"AMAN",IF(V$11=1,"RENTAN","WASPADA")))</f>
        <v>RENTAN</v>
      </c>
      <c r="X11" s="102">
        <f>IF(ISERROR(AVERAGE(N$11:R$11)),0,AVERAGE(N$11:R$11))</f>
        <v>0</v>
      </c>
      <c r="Y11" s="103">
        <f>IF(ISERROR(((S$11-X$11)/X$11)*100),0,((S$11-X$11)/X$11)*100)</f>
        <v>0</v>
      </c>
      <c r="Z11" s="103">
        <f>IF(Y$11="","",IF(Y$11&lt;-5,3,IF(Y$11&gt;=5,1,IF(Y$11=0,3,2))))</f>
        <v>3</v>
      </c>
      <c r="AA11" s="103" t="str">
        <f>IF(Z$11="","",IF(Z$11=3,"AMAN",IF(Z$11=1,"RENTAN","WASPADA")))</f>
        <v>AMAN</v>
      </c>
      <c r="AB11" s="103">
        <f>V$11+Z$11</f>
        <v>4</v>
      </c>
      <c r="AC11" s="103" t="str">
        <f>IF(AB$11="","",IF(AB$11&lt;=3,"RENTAN",IF(AB$11&gt;5,"AMAN","WASPADA")))</f>
        <v>WASPADA</v>
      </c>
      <c r="AD11" s="103" t="str">
        <f>IF(AC$11="","",IF(AC$11="AMAN","3",IF(AC$11="RENTAN","1","2")))</f>
        <v>2</v>
      </c>
      <c r="AE11" s="25"/>
    </row>
    <row r="12" ht="15.75" customHeight="1" spans="1:31">
      <c r="A12" s="4">
        <v>6272</v>
      </c>
      <c r="B12" s="9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2</v>
      </c>
      <c r="H12" s="91">
        <v>3337.9</v>
      </c>
      <c r="I12" s="91">
        <v>1310.1</v>
      </c>
      <c r="J12" s="91">
        <v>11478.16</v>
      </c>
      <c r="K12" s="91">
        <v>2477.96</v>
      </c>
      <c r="L12" s="91">
        <v>9810.55</v>
      </c>
      <c r="M12" s="95">
        <v>2012.64</v>
      </c>
      <c r="N12" s="23"/>
      <c r="O12" s="23"/>
      <c r="P12" s="23"/>
      <c r="Q12" s="99"/>
      <c r="R12" s="100"/>
      <c r="S12" s="101"/>
      <c r="T12" s="102">
        <f>IF(ISERROR(AVERAGE(H$12:L$12)),0,AVERAGE(H$12:L$12))</f>
        <v>5682.934</v>
      </c>
      <c r="U12" s="103">
        <f>IF(ISERROR(((M$12-T$12)/T$12)*100),0,((M$12-T$12)/T$12)*100)</f>
        <v>-64.5844910393117</v>
      </c>
      <c r="V12" s="103">
        <f>IF(U$12="","",IF(U$12&gt;=5,3,IF(U$12&lt;-5,1,2)))</f>
        <v>1</v>
      </c>
      <c r="W12" s="103" t="str">
        <f>IF(V$12="","",IF(V$12=3,"AMAN",IF(V$12=1,"RENTAN","WASPADA")))</f>
        <v>RENTAN</v>
      </c>
      <c r="X12" s="102">
        <f>IF(ISERROR(AVERAGE(N$12:R$12)),0,AVERAGE(N$12:R$12))</f>
        <v>0</v>
      </c>
      <c r="Y12" s="103">
        <f>IF(ISERROR(((S$12-X$12)/X$12)*100),0,((S$12-X$12)/X$12)*100)</f>
        <v>0</v>
      </c>
      <c r="Z12" s="103">
        <f>IF(Y$12="","",IF(Y$12&lt;-5,3,IF(Y$12&gt;=5,1,IF(Y$12=0,3,2))))</f>
        <v>3</v>
      </c>
      <c r="AA12" s="103" t="str">
        <f>IF(Z$12="","",IF(Z$12=3,"AMAN",IF(Z$12=1,"RENTAN","WASPADA")))</f>
        <v>AMAN</v>
      </c>
      <c r="AB12" s="103">
        <f>V$12+Z$12</f>
        <v>4</v>
      </c>
      <c r="AC12" s="103" t="str">
        <f>IF(AB$12="","",IF(AB$12&lt;=3,"RENTAN",IF(AB$12&gt;5,"AMAN","WASPADA")))</f>
        <v>WASPADA</v>
      </c>
      <c r="AD12" s="103" t="str">
        <f>IF(AC$12="","",IF(AC$12="AMAN","3",IF(AC$12="RENTAN","1","2")))</f>
        <v>2</v>
      </c>
      <c r="AE12" s="25"/>
    </row>
    <row r="13" ht="15.75" customHeight="1" spans="1:31">
      <c r="A13" s="4">
        <v>6272</v>
      </c>
      <c r="B13" s="9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2</v>
      </c>
      <c r="H13" s="91">
        <v>319.9</v>
      </c>
      <c r="I13" s="91">
        <v>191.3</v>
      </c>
      <c r="J13" s="91">
        <v>206.82</v>
      </c>
      <c r="K13" s="91">
        <v>80.9</v>
      </c>
      <c r="L13" s="91">
        <v>144.06</v>
      </c>
      <c r="M13" s="95">
        <v>329.44</v>
      </c>
      <c r="N13" s="23"/>
      <c r="O13" s="23"/>
      <c r="P13" s="23"/>
      <c r="Q13" s="99"/>
      <c r="R13" s="100"/>
      <c r="S13" s="101"/>
      <c r="T13" s="102">
        <f>IF(ISERROR(AVERAGE(H$13:L$13)),0,AVERAGE(H$13:L$13))</f>
        <v>188.596</v>
      </c>
      <c r="U13" s="103">
        <f>IF(ISERROR(((M$13-T$13)/T$13)*100),0,((M$13-T$13)/T$13)*100)</f>
        <v>74.680268934654</v>
      </c>
      <c r="V13" s="103">
        <f>IF(U$13="","",IF(U$13&gt;=5,3,IF(U$13&lt;-5,1,2)))</f>
        <v>3</v>
      </c>
      <c r="W13" s="103" t="str">
        <f>IF(V$13="","",IF(V$13=3,"AMAN",IF(V$13=1,"RENTAN","WASPADA")))</f>
        <v>AMAN</v>
      </c>
      <c r="X13" s="102">
        <f>IF(ISERROR(AVERAGE(N$13:R$13)),0,AVERAGE(N$13:R$13))</f>
        <v>0</v>
      </c>
      <c r="Y13" s="103">
        <f>IF(ISERROR(((S$13-X$13)/X$13)*100),0,((S$13-X$13)/X$13)*100)</f>
        <v>0</v>
      </c>
      <c r="Z13" s="103">
        <f>IF(Y$13="","",IF(Y$13&lt;-5,3,IF(Y$13&gt;=5,1,IF(Y$13=0,3,2))))</f>
        <v>3</v>
      </c>
      <c r="AA13" s="103" t="str">
        <f>IF(Z$13="","",IF(Z$13=3,"AMAN",IF(Z$13=1,"RENTAN","WASPADA")))</f>
        <v>AMAN</v>
      </c>
      <c r="AB13" s="103">
        <f>V$13+Z$13</f>
        <v>6</v>
      </c>
      <c r="AC13" s="103" t="str">
        <f>IF(AB$13="","",IF(AB$13&lt;=3,"RENTAN",IF(AB$13&gt;5,"AMAN","WASPADA")))</f>
        <v>AMAN</v>
      </c>
      <c r="AD13" s="103" t="str">
        <f>IF(AC$13="","",IF(AC$13="AMAN","3",IF(AC$13="RENTAN","1","2")))</f>
        <v>3</v>
      </c>
      <c r="AE13" s="25"/>
    </row>
    <row r="14" ht="15.75" customHeight="1" spans="1:31">
      <c r="A14" s="4">
        <v>6272</v>
      </c>
      <c r="B14" s="9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2</v>
      </c>
      <c r="H14" s="91">
        <v>909</v>
      </c>
      <c r="I14" s="91">
        <v>1056.9</v>
      </c>
      <c r="J14" s="91">
        <v>1678.38</v>
      </c>
      <c r="K14" s="91">
        <v>1323.52</v>
      </c>
      <c r="L14" s="91">
        <v>1262.47</v>
      </c>
      <c r="M14" s="95">
        <v>1399.92</v>
      </c>
      <c r="N14" s="23"/>
      <c r="O14" s="23"/>
      <c r="P14" s="23"/>
      <c r="Q14" s="99"/>
      <c r="R14" s="100"/>
      <c r="S14" s="101"/>
      <c r="T14" s="102">
        <f>IF(ISERROR(AVERAGE(H$14:L$14)),0,AVERAGE(H$14:L$14))</f>
        <v>1246.054</v>
      </c>
      <c r="U14" s="103">
        <f>IF(ISERROR(((M$14-T$14)/T$14)*100),0,((M$14-T$14)/T$14)*100)</f>
        <v>12.3482609902942</v>
      </c>
      <c r="V14" s="103">
        <f>IF(U$14="","",IF(U$14&gt;=5,3,IF(U$14&lt;-5,1,2)))</f>
        <v>3</v>
      </c>
      <c r="W14" s="103" t="str">
        <f>IF(V$14="","",IF(V$14=3,"AMAN",IF(V$14=1,"RENTAN","WASPADA")))</f>
        <v>AMAN</v>
      </c>
      <c r="X14" s="102">
        <f>IF(ISERROR(AVERAGE(N$14:R$14)),0,AVERAGE(N$14:R$14))</f>
        <v>0</v>
      </c>
      <c r="Y14" s="103">
        <f>IF(ISERROR(((S$14-X$14)/X$14)*100),0,((S$14-X$14)/X$14)*100)</f>
        <v>0</v>
      </c>
      <c r="Z14" s="103">
        <f>IF(Y$14="","",IF(Y$14&lt;-5,3,IF(Y$14&gt;=5,1,IF(Y$14=0,3,2))))</f>
        <v>3</v>
      </c>
      <c r="AA14" s="103" t="str">
        <f>IF(Z$14="","",IF(Z$14=3,"AMAN",IF(Z$14=1,"RENTAN","WASPADA")))</f>
        <v>AMAN</v>
      </c>
      <c r="AB14" s="103">
        <f>V$14+Z$14</f>
        <v>6</v>
      </c>
      <c r="AC14" s="103" t="str">
        <f>IF(AB$14="","",IF(AB$14&lt;=3,"RENTAN",IF(AB$14&gt;5,"AMAN","WASPADA")))</f>
        <v>AMAN</v>
      </c>
      <c r="AD14" s="103" t="str">
        <f>IF(AC$14="","",IF(AC$14="AMAN","3",IF(AC$14="RENTAN","1","2")))</f>
        <v>3</v>
      </c>
      <c r="AE14" s="25"/>
    </row>
    <row r="15" ht="15.75" customHeight="1" spans="1:31">
      <c r="A15" s="4">
        <v>6272</v>
      </c>
      <c r="B15" s="9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2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5">
        <v>3.64</v>
      </c>
      <c r="N15" s="23"/>
      <c r="O15" s="23"/>
      <c r="P15" s="23"/>
      <c r="Q15" s="99"/>
      <c r="R15" s="100"/>
      <c r="S15" s="101"/>
      <c r="T15" s="102">
        <f>IF(ISERROR(AVERAGE(H$15:L$15)),0,AVERAGE(H$15:L$15))</f>
        <v>0</v>
      </c>
      <c r="U15" s="103">
        <f>IF(ISERROR(((M$15-T$15)/T$15)*100),0,((M$15-T$15)/T$15)*100)</f>
        <v>0</v>
      </c>
      <c r="V15" s="103">
        <f>IF(U$15="","",IF(U$15&gt;=5,3,IF(U$15&lt;-5,1,2)))</f>
        <v>2</v>
      </c>
      <c r="W15" s="103" t="str">
        <f>IF(V$15="","",IF(V$15=3,"AMAN",IF(V$15=1,"RENTAN","WASPADA")))</f>
        <v>WASPADA</v>
      </c>
      <c r="X15" s="102">
        <f>IF(ISERROR(AVERAGE(N$15:R$15)),0,AVERAGE(N$15:R$15))</f>
        <v>0</v>
      </c>
      <c r="Y15" s="103">
        <f>IF(ISERROR(((S$15-X$15)/X$15)*100),0,((S$15-X$15)/X$15)*100)</f>
        <v>0</v>
      </c>
      <c r="Z15" s="103">
        <f>IF(Y$15="","",IF(Y$15&lt;-5,3,IF(Y$15&gt;=5,1,IF(Y$15=0,3,2))))</f>
        <v>3</v>
      </c>
      <c r="AA15" s="103" t="str">
        <f>IF(Z$15="","",IF(Z$15=3,"AMAN",IF(Z$15=1,"RENTAN","WASPADA")))</f>
        <v>AMAN</v>
      </c>
      <c r="AB15" s="103">
        <f>V$15+Z$15</f>
        <v>5</v>
      </c>
      <c r="AC15" s="103" t="str">
        <f>IF(AB$15="","",IF(AB$15&lt;=3,"RENTAN",IF(AB$15&gt;5,"AMAN","WASPADA")))</f>
        <v>WASPADA</v>
      </c>
      <c r="AD15" s="103" t="str">
        <f>IF(AC$15="","",IF(AC$15="AMAN","3",IF(AC$15="RENTAN","1","2")))</f>
        <v>2</v>
      </c>
      <c r="AE15" s="25"/>
    </row>
    <row r="16" ht="15.75" customHeight="1" spans="1:31">
      <c r="A16" s="4">
        <v>6272</v>
      </c>
      <c r="B16" s="9">
        <v>12</v>
      </c>
      <c r="C16" s="10">
        <v>627212</v>
      </c>
      <c r="D16" s="10" t="s">
        <v>32</v>
      </c>
      <c r="E16" s="10" t="s">
        <v>44</v>
      </c>
      <c r="F16" s="11">
        <v>2025</v>
      </c>
      <c r="G16" s="11">
        <v>2</v>
      </c>
      <c r="H16" s="91">
        <v>2746.7</v>
      </c>
      <c r="I16" s="91">
        <v>2929.2</v>
      </c>
      <c r="J16" s="91">
        <v>2079.26</v>
      </c>
      <c r="K16" s="91">
        <v>1999</v>
      </c>
      <c r="L16" s="91">
        <v>2214.37</v>
      </c>
      <c r="M16" s="95">
        <v>2372.97</v>
      </c>
      <c r="N16" s="23"/>
      <c r="O16" s="23"/>
      <c r="P16" s="23"/>
      <c r="Q16" s="99"/>
      <c r="R16" s="100"/>
      <c r="S16" s="101"/>
      <c r="T16" s="102">
        <f>IF(ISERROR(AVERAGE(H$16:L$16)),0,AVERAGE(H$16:L$16))</f>
        <v>2393.706</v>
      </c>
      <c r="U16" s="103">
        <f>IF(ISERROR(((M$16-T$16)/T$16)*100),0,((M$16-T$16)/T$16)*100)</f>
        <v>-0.866271797789698</v>
      </c>
      <c r="V16" s="103">
        <f>IF(U$16="","",IF(U$16&gt;=5,3,IF(U$16&lt;-5,1,2)))</f>
        <v>2</v>
      </c>
      <c r="W16" s="103" t="str">
        <f>IF(V$16="","",IF(V$16=3,"AMAN",IF(V$16=1,"RENTAN","WASPADA")))</f>
        <v>WASPADA</v>
      </c>
      <c r="X16" s="102">
        <f>IF(ISERROR(AVERAGE(N$16:R$16)),0,AVERAGE(N$16:R$16))</f>
        <v>0</v>
      </c>
      <c r="Y16" s="103">
        <f>IF(ISERROR(((S$16-X$16)/X$16)*100),0,((S$16-X$16)/X$16)*100)</f>
        <v>0</v>
      </c>
      <c r="Z16" s="103">
        <f>IF(Y$16="","",IF(Y$16&lt;-5,3,IF(Y$16&gt;=5,1,IF(Y$16=0,3,2))))</f>
        <v>3</v>
      </c>
      <c r="AA16" s="103" t="str">
        <f>IF(Z$16="","",IF(Z$16=3,"AMAN",IF(Z$16=1,"RENTAN","WASPADA")))</f>
        <v>AMAN</v>
      </c>
      <c r="AB16" s="103">
        <f>V$16+Z$16</f>
        <v>5</v>
      </c>
      <c r="AC16" s="103" t="str">
        <f>IF(AB$16="","",IF(AB$16&lt;=3,"RENTAN",IF(AB$16&gt;5,"AMAN","WASPADA")))</f>
        <v>WASPADA</v>
      </c>
      <c r="AD16" s="103" t="str">
        <f>IF(AC$16="","",IF(AC$16="AMAN","3",IF(AC$16="RENTAN","1","2")))</f>
        <v>2</v>
      </c>
      <c r="AE16" s="25"/>
    </row>
    <row r="17" ht="15.75" customHeight="1" spans="1:31">
      <c r="A17" s="4">
        <v>6272</v>
      </c>
      <c r="B17" s="9">
        <v>13</v>
      </c>
      <c r="C17" s="10">
        <v>627271</v>
      </c>
      <c r="D17" s="10" t="s">
        <v>32</v>
      </c>
      <c r="E17" s="10" t="s">
        <v>45</v>
      </c>
      <c r="F17" s="11">
        <v>2025</v>
      </c>
      <c r="G17" s="11">
        <v>2</v>
      </c>
      <c r="H17" s="91">
        <v>7.4</v>
      </c>
      <c r="I17" s="91">
        <v>46.4</v>
      </c>
      <c r="J17" s="91">
        <v>7.81</v>
      </c>
      <c r="K17" s="91">
        <v>7.81</v>
      </c>
      <c r="L17" s="91">
        <v>4.39</v>
      </c>
      <c r="M17" s="95">
        <v>19.05</v>
      </c>
      <c r="N17" s="23"/>
      <c r="O17" s="23"/>
      <c r="P17" s="23"/>
      <c r="Q17" s="99"/>
      <c r="R17" s="100"/>
      <c r="S17" s="101"/>
      <c r="T17" s="102">
        <f>IF(ISERROR(AVERAGE(H$17:L$17)),0,AVERAGE(H$17:L$17))</f>
        <v>14.762</v>
      </c>
      <c r="U17" s="103">
        <f>IF(ISERROR(((M$17-T$17)/T$17)*100),0,((M$17-T$17)/T$17)*100)</f>
        <v>29.0475545319062</v>
      </c>
      <c r="V17" s="103">
        <f>IF(U$17="","",IF(U$17&gt;=5,3,IF(U$17&lt;-5,1,2)))</f>
        <v>3</v>
      </c>
      <c r="W17" s="103" t="str">
        <f>IF(V$17="","",IF(V$17=3,"AMAN",IF(V$17=1,"RENTAN","WASPADA")))</f>
        <v>AMAN</v>
      </c>
      <c r="X17" s="102">
        <f>IF(ISERROR(AVERAGE(N$17:R$17)),0,AVERAGE(N$17:R$17))</f>
        <v>0</v>
      </c>
      <c r="Y17" s="103">
        <f>IF(ISERROR(((S$17-X$17)/X$17)*100),0,((S$17-X$17)/X$17)*100)</f>
        <v>0</v>
      </c>
      <c r="Z17" s="103">
        <f>IF(Y$17="","",IF(Y$17&lt;-5,3,IF(Y$17&gt;=5,1,IF(Y$17=0,3,2))))</f>
        <v>3</v>
      </c>
      <c r="AA17" s="103" t="str">
        <f>IF(Z$17="","",IF(Z$17=3,"AMAN",IF(Z$17=1,"RENTAN","WASPADA")))</f>
        <v>AMAN</v>
      </c>
      <c r="AB17" s="103">
        <f>V$17+Z$17</f>
        <v>6</v>
      </c>
      <c r="AC17" s="103" t="str">
        <f>IF(AB$17="","",IF(AB$17&lt;=3,"RENTAN",IF(AB$17&gt;5,"AMAN","WASPADA")))</f>
        <v>AMAN</v>
      </c>
      <c r="AD17" s="103" t="str">
        <f>IF(AC$17="","",IF(AC$17="AMAN","3",IF(AC$17="RENTAN","1","2")))</f>
        <v>3</v>
      </c>
      <c r="AE17" s="25"/>
    </row>
    <row r="18" s="3" customFormat="1" ht="14.45" customHeight="1" spans="2:31">
      <c r="B18" s="13"/>
      <c r="C18" s="14"/>
      <c r="D18" s="13" t="s">
        <v>46</v>
      </c>
      <c r="E18" s="13"/>
      <c r="F18" s="14">
        <f>$F$5</f>
        <v>2025</v>
      </c>
      <c r="G18" s="14">
        <f>$G$5</f>
        <v>2</v>
      </c>
      <c r="H18" s="92">
        <f t="shared" ref="H18:S18" si="0">SUM(H5:H17)</f>
        <v>18264.3</v>
      </c>
      <c r="I18" s="92">
        <f t="shared" si="0"/>
        <v>19229.5</v>
      </c>
      <c r="J18" s="92">
        <f t="shared" si="0"/>
        <v>27910.43</v>
      </c>
      <c r="K18" s="92">
        <f t="shared" si="0"/>
        <v>19964.19</v>
      </c>
      <c r="L18" s="92">
        <f t="shared" si="0"/>
        <v>28714.84</v>
      </c>
      <c r="M18" s="92">
        <f t="shared" si="0"/>
        <v>15099.66</v>
      </c>
      <c r="N18" s="92">
        <f t="shared" si="0"/>
        <v>112.5</v>
      </c>
      <c r="O18" s="92">
        <f t="shared" si="0"/>
        <v>3.4</v>
      </c>
      <c r="P18" s="92">
        <f t="shared" si="0"/>
        <v>1</v>
      </c>
      <c r="Q18" s="92">
        <f t="shared" si="0"/>
        <v>19</v>
      </c>
      <c r="R18" s="92">
        <f t="shared" si="0"/>
        <v>4.5</v>
      </c>
      <c r="S18" s="92">
        <f t="shared" si="0"/>
        <v>0</v>
      </c>
      <c r="T18" s="104">
        <f>IF(ISERROR(AVERAGE(H18:L18)),0,AVERAGE(H18:L18))</f>
        <v>22816.652</v>
      </c>
      <c r="U18" s="105">
        <f>IF(ISERROR(((M18-T18)/T18)*100),0,((M18-T18)/T18)*100)</f>
        <v>-33.8217543923622</v>
      </c>
      <c r="V18" s="105">
        <f>IF(U18="","",IF(U18&gt;=5,3,IF(U18&lt;-5,1,2)))</f>
        <v>1</v>
      </c>
      <c r="W18" s="105" t="str">
        <f>IF(V18="","",IF(V18=3,"AMAN",IF(V18=1,"RENTAN","WASPADA")))</f>
        <v>RENTAN</v>
      </c>
      <c r="X18" s="104">
        <f>IF(ISERROR(AVERAGE(N18:R18)),0,AVERAGE(N18:R18))</f>
        <v>28.08</v>
      </c>
      <c r="Y18" s="105">
        <f>IF(ISERROR(((S18-X18)/X18)*100),0,((S18-X18)/X18)*100)</f>
        <v>-100</v>
      </c>
      <c r="Z18" s="105">
        <f>IF(Y18="","",IF(Y18&lt;-5,3,IF(Y18&gt;=5,1,IF(Y18=0,3,2))))</f>
        <v>3</v>
      </c>
      <c r="AA18" s="105" t="str">
        <f>IF(Z18="","",IF(Z18=3,"AMAN",IF(Z18=1,"RENTAN","WASPADA")))</f>
        <v>AMAN</v>
      </c>
      <c r="AB18" s="105">
        <f>V18+Z18</f>
        <v>4</v>
      </c>
      <c r="AC18" s="105" t="str">
        <f>IF(AB18="","",IF(AB18&lt;=3,"RENTAN",IF(AB18&gt;5,"AMAN","WASPADA")))</f>
        <v>WASPADA</v>
      </c>
      <c r="AD18" s="105" t="str">
        <f>IF(AC18="","",IF(AC18="AMAN","3",IF(AC18="RENTAN","1","2")))</f>
        <v>2</v>
      </c>
      <c r="AE18" s="26"/>
    </row>
  </sheetData>
  <sheetProtection algorithmName="SHA-512" hashValue="SDxH2D4sBLRtymWVHAvpgfHfoKqtHMImxVzQLMijJQHCKtyFYbUrTGoOxjPmmclrL9ZalRjsSBijTRmF9rkZxw==" saltValue="j9yLjJmjQ/WzXl9sPskQEg==" spinCount="100000" sheet="1" objects="1" scenarios="1"/>
  <mergeCells count="19">
    <mergeCell ref="H2:M2"/>
    <mergeCell ref="N2:S2"/>
    <mergeCell ref="T2:W2"/>
    <mergeCell ref="X2:AA2"/>
    <mergeCell ref="H3:L3"/>
    <mergeCell ref="N3:R3"/>
    <mergeCell ref="U3:W3"/>
    <mergeCell ref="Y3:AA3"/>
    <mergeCell ref="B2:B4"/>
    <mergeCell ref="C2:C4"/>
    <mergeCell ref="D2:D4"/>
    <mergeCell ref="E2:E4"/>
    <mergeCell ref="F2:F4"/>
    <mergeCell ref="G2:G4"/>
    <mergeCell ref="M3:M4"/>
    <mergeCell ref="S3:S4"/>
    <mergeCell ref="T3:T4"/>
    <mergeCell ref="X3:X4"/>
    <mergeCell ref="AB2:AD3"/>
  </mergeCells>
  <conditionalFormatting sqref="AC4 AC5:AD18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2"/>
  <sheetViews>
    <sheetView topLeftCell="B2" workbookViewId="0">
      <selection activeCell="M28" sqref="M28"/>
    </sheetView>
  </sheetViews>
  <sheetFormatPr defaultColWidth="9" defaultRowHeight="15"/>
  <cols>
    <col min="1" max="1" width="9" style="4" hidden="1"/>
    <col min="2" max="2" width="5.14166666666667" style="55" customWidth="1"/>
    <col min="3" max="3" width="13" style="55" customWidth="1"/>
    <col min="4" max="5" width="21.1416666666667" style="55" customWidth="1"/>
    <col min="6" max="7" width="13.1416666666667" style="55" customWidth="1"/>
    <col min="8" max="13" width="18.1416666666667" style="55" customWidth="1"/>
    <col min="14" max="14" width="10.8583333333333" style="56" customWidth="1"/>
    <col min="15" max="15" width="10.8583333333333" style="55" customWidth="1"/>
    <col min="16" max="16" width="10.8583333333333" style="56" customWidth="1"/>
    <col min="17" max="17" width="10.8583333333333" style="55" customWidth="1"/>
    <col min="18" max="18" width="10.8583333333333" style="56" customWidth="1"/>
    <col min="19" max="19" width="10.8583333333333" style="55" customWidth="1"/>
    <col min="20" max="22" width="10.8583333333333" style="57" customWidth="1"/>
    <col min="23" max="24" width="9" style="55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AB1" s="53"/>
    </row>
    <row r="2" s="54" customFormat="1" ht="31.35" customHeight="1" spans="1:22">
      <c r="A2" s="2"/>
      <c r="B2" s="58" t="s">
        <v>15</v>
      </c>
      <c r="C2" s="59" t="s">
        <v>16</v>
      </c>
      <c r="D2" s="60" t="s">
        <v>17</v>
      </c>
      <c r="E2" s="60" t="s">
        <v>53</v>
      </c>
      <c r="F2" s="59" t="s">
        <v>19</v>
      </c>
      <c r="G2" s="59" t="s">
        <v>20</v>
      </c>
      <c r="H2" s="61" t="s">
        <v>54</v>
      </c>
      <c r="I2" s="68"/>
      <c r="J2" s="69" t="s">
        <v>55</v>
      </c>
      <c r="K2" s="70"/>
      <c r="L2" s="71" t="s">
        <v>56</v>
      </c>
      <c r="M2" s="72"/>
      <c r="N2" s="73" t="s">
        <v>57</v>
      </c>
      <c r="O2" s="41"/>
      <c r="P2" s="73" t="s">
        <v>58</v>
      </c>
      <c r="Q2" s="41"/>
      <c r="R2" s="73" t="s">
        <v>59</v>
      </c>
      <c r="S2" s="41"/>
      <c r="T2" s="84" t="s">
        <v>60</v>
      </c>
      <c r="U2" s="84"/>
      <c r="V2" s="84"/>
    </row>
    <row r="3" s="54" customFormat="1" ht="47.25" customHeight="1" spans="1:22">
      <c r="A3" s="2"/>
      <c r="B3" s="58"/>
      <c r="C3" s="59"/>
      <c r="D3" s="60"/>
      <c r="E3" s="60"/>
      <c r="F3" s="59"/>
      <c r="G3" s="59"/>
      <c r="H3" s="62" t="s">
        <v>61</v>
      </c>
      <c r="I3" s="62" t="s">
        <v>25</v>
      </c>
      <c r="J3" s="74" t="str">
        <f>H3</f>
        <v>Bulan Berjalan di 1 Tahun Sebelumnya</v>
      </c>
      <c r="K3" s="74" t="str">
        <f>I3</f>
        <v>Bulan Berjalan</v>
      </c>
      <c r="L3" s="75" t="str">
        <f>J3</f>
        <v>Bulan Berjalan di 1 Tahun Sebelumnya</v>
      </c>
      <c r="M3" s="75" t="str">
        <f>K3</f>
        <v>Bulan Berjalan</v>
      </c>
      <c r="N3" s="76" t="s">
        <v>28</v>
      </c>
      <c r="O3" s="77" t="s">
        <v>29</v>
      </c>
      <c r="P3" s="76" t="s">
        <v>28</v>
      </c>
      <c r="Q3" s="77" t="s">
        <v>29</v>
      </c>
      <c r="R3" s="76" t="s">
        <v>28</v>
      </c>
      <c r="S3" s="77" t="s">
        <v>29</v>
      </c>
      <c r="T3" s="84"/>
      <c r="U3" s="84"/>
      <c r="V3" s="84"/>
    </row>
    <row r="4" s="54" customFormat="1" ht="15.75" customHeight="1" spans="1:23">
      <c r="A4" s="2"/>
      <c r="B4" s="58"/>
      <c r="C4" s="59"/>
      <c r="D4" s="60"/>
      <c r="E4" s="60"/>
      <c r="F4" s="59"/>
      <c r="G4" s="59"/>
      <c r="H4" s="63">
        <f>DATE($F$5-1,$G$5,1)</f>
        <v>45323</v>
      </c>
      <c r="I4" s="63">
        <f>DATE($F$5,$G$5,1)</f>
        <v>45689</v>
      </c>
      <c r="J4" s="78">
        <f>H4</f>
        <v>45323</v>
      </c>
      <c r="K4" s="78">
        <f>I4</f>
        <v>45689</v>
      </c>
      <c r="L4" s="79">
        <f>J4</f>
        <v>45323</v>
      </c>
      <c r="M4" s="79">
        <f>K4</f>
        <v>45689</v>
      </c>
      <c r="N4" s="76"/>
      <c r="O4" s="77"/>
      <c r="P4" s="76"/>
      <c r="Q4" s="77"/>
      <c r="R4" s="76"/>
      <c r="S4" s="77"/>
      <c r="T4" s="84" t="s">
        <v>62</v>
      </c>
      <c r="U4" s="84" t="s">
        <v>63</v>
      </c>
      <c r="V4" s="84" t="s">
        <v>64</v>
      </c>
      <c r="W4" s="85"/>
    </row>
    <row r="5" ht="14.45" customHeight="1" spans="1:22">
      <c r="A5" s="4">
        <v>6272</v>
      </c>
      <c r="B5" s="64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2</v>
      </c>
      <c r="H5" s="65">
        <v>12902</v>
      </c>
      <c r="I5" s="80">
        <v>12647</v>
      </c>
      <c r="J5" s="65">
        <v>18698</v>
      </c>
      <c r="K5" s="80">
        <v>19541</v>
      </c>
      <c r="L5" s="65">
        <v>27802</v>
      </c>
      <c r="M5" s="80">
        <v>29232</v>
      </c>
      <c r="N5" s="81">
        <f>IF(ISERROR(((I$5-H$5)/H$5)*100),0,((I$5-H$5)/H$5)*100)</f>
        <v>-1.97643776158735</v>
      </c>
      <c r="O5" s="33">
        <f>IF(N$5="","",IF(N$5&gt;10,1,IF(N$5&lt;5,3,2)))</f>
        <v>3</v>
      </c>
      <c r="P5" s="81">
        <f>IF(ISERROR(((K$5-J$5)/J$5)*100),0,((K$5-J$5)/J$5)*100)</f>
        <v>4.50850358327094</v>
      </c>
      <c r="Q5" s="33">
        <f>IF(P$5="","",IF(P$5&gt;15,1,IF(P$5&lt;5,3,2)))</f>
        <v>3</v>
      </c>
      <c r="R5" s="81">
        <f>IF(ISERROR(((M$5-L$5)/L$5)*100),0,((M$5-L$5)/L$5)*100)</f>
        <v>5.1435148550464</v>
      </c>
      <c r="S5" s="33">
        <f>IF(R$5="","",IF(R$5&gt;15,1,IF(R$5&lt;5,3,2)))</f>
        <v>2</v>
      </c>
      <c r="T5" s="33">
        <f>IF(ISERROR(O$5+Q$5+S$5),"",O$5+Q$5+S$5)</f>
        <v>8</v>
      </c>
      <c r="U5" s="33" t="str">
        <f>IF(T$5="","",IF(T$5&lt;=5,"RENTAN",IF(T$5&gt;7,"AMAN","WASPADA")))</f>
        <v>AMAN</v>
      </c>
      <c r="V5" s="33" t="str">
        <f>IF(U$5="","",IF(U$5="AMAN","3",IF(U$5="RENTAN","1","2")))</f>
        <v>3</v>
      </c>
    </row>
    <row r="6" ht="14.45" customHeight="1" spans="1:22">
      <c r="A6" s="4">
        <v>6272</v>
      </c>
      <c r="B6" s="64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2</v>
      </c>
      <c r="H6" s="65">
        <v>12000</v>
      </c>
      <c r="I6" s="80">
        <v>12000</v>
      </c>
      <c r="J6" s="65">
        <v>19000</v>
      </c>
      <c r="K6" s="80">
        <v>19944</v>
      </c>
      <c r="L6" s="65">
        <v>27103</v>
      </c>
      <c r="M6" s="80">
        <v>30000</v>
      </c>
      <c r="N6" s="81">
        <f>IF(ISERROR(((I$6-H$6)/H$6)*100),0,((I$6-H$6)/H$6)*100)</f>
        <v>0</v>
      </c>
      <c r="O6" s="33">
        <f>IF(N$6="","",IF(N$6&gt;10,1,IF(N$6&lt;5,3,2)))</f>
        <v>3</v>
      </c>
      <c r="P6" s="81">
        <f>IF(ISERROR(((K$6-J$6)/J$6)*100),0,((K$6-J$6)/J$6)*100)</f>
        <v>4.96842105263158</v>
      </c>
      <c r="Q6" s="33">
        <f>IF(P$6="","",IF(P$6&gt;15,1,IF(P$6&lt;5,3,2)))</f>
        <v>3</v>
      </c>
      <c r="R6" s="81">
        <f>IF(ISERROR(((M$6-L$6)/L$6)*100),0,((M$6-L$6)/L$6)*100)</f>
        <v>10.6888536324392</v>
      </c>
      <c r="S6" s="33">
        <f>IF(R$6="","",IF(R$6&gt;15,1,IF(R$6&lt;5,3,2)))</f>
        <v>2</v>
      </c>
      <c r="T6" s="33">
        <f>IF(ISERROR(O$6+Q$6+S$6),"",O$6+Q$6+S$6)</f>
        <v>8</v>
      </c>
      <c r="U6" s="33" t="str">
        <f>IF(T$6="","",IF(T$6&lt;=5,"RENTAN",IF(T$6&gt;7,"AMAN","WASPADA")))</f>
        <v>AMAN</v>
      </c>
      <c r="V6" s="33" t="str">
        <f>IF(U$6="","",IF(U$6="AMAN","3",IF(U$6="RENTAN","1","2")))</f>
        <v>3</v>
      </c>
    </row>
    <row r="7" ht="14.45" customHeight="1" spans="1:22">
      <c r="A7" s="4">
        <v>6272</v>
      </c>
      <c r="B7" s="64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2</v>
      </c>
      <c r="H7" s="65">
        <v>12534</v>
      </c>
      <c r="I7" s="80">
        <v>13777</v>
      </c>
      <c r="J7" s="65">
        <v>15000</v>
      </c>
      <c r="K7" s="80">
        <v>17657</v>
      </c>
      <c r="L7" s="65">
        <v>21983</v>
      </c>
      <c r="M7" s="80">
        <v>25566</v>
      </c>
      <c r="N7" s="81">
        <f>IF(ISERROR(((I$7-H$7)/H$7)*100),0,((I$7-H$7)/H$7)*100)</f>
        <v>9.91702569012287</v>
      </c>
      <c r="O7" s="33">
        <f>IF(N$7="","",IF(N$7&gt;10,1,IF(N$7&lt;5,3,2)))</f>
        <v>2</v>
      </c>
      <c r="P7" s="81">
        <f>IF(ISERROR(((K$7-J$7)/J$7)*100),0,((K$7-J$7)/J$7)*100)</f>
        <v>17.7133333333333</v>
      </c>
      <c r="Q7" s="33">
        <f>IF(P$7="","",IF(P$7&gt;15,1,IF(P$7&lt;5,3,2)))</f>
        <v>1</v>
      </c>
      <c r="R7" s="81">
        <f>IF(ISERROR(((M$7-L$7)/L$7)*100),0,((M$7-L$7)/L$7)*100)</f>
        <v>16.2989582859482</v>
      </c>
      <c r="S7" s="33">
        <f>IF(R$7="","",IF(R$7&gt;15,1,IF(R$7&lt;5,3,2)))</f>
        <v>1</v>
      </c>
      <c r="T7" s="33">
        <f>IF(ISERROR(O$7+Q$7+S$7),"",O$7+Q$7+S$7)</f>
        <v>4</v>
      </c>
      <c r="U7" s="33" t="str">
        <f>IF(T$7="","",IF(T$7&lt;=5,"RENTAN",IF(T$7&gt;7,"AMAN","WASPADA")))</f>
        <v>RENTAN</v>
      </c>
      <c r="V7" s="33" t="str">
        <f>IF(U$7="","",IF(U$7="AMAN","3",IF(U$7="RENTAN","1","2")))</f>
        <v>1</v>
      </c>
    </row>
    <row r="8" ht="14.45" customHeight="1" spans="1:22">
      <c r="A8" s="4">
        <v>6272</v>
      </c>
      <c r="B8" s="64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2</v>
      </c>
      <c r="H8" s="65">
        <v>13531</v>
      </c>
      <c r="I8" s="80">
        <v>13835</v>
      </c>
      <c r="J8" s="65">
        <v>18271</v>
      </c>
      <c r="K8" s="80">
        <v>21332</v>
      </c>
      <c r="L8" s="65">
        <v>31333</v>
      </c>
      <c r="M8" s="80">
        <v>29342</v>
      </c>
      <c r="N8" s="81">
        <f>IF(ISERROR(((I$8-H$8)/H$8)*100),0,((I$8-H$8)/H$8)*100)</f>
        <v>2.24669277954327</v>
      </c>
      <c r="O8" s="33">
        <f>IF(N$8="","",IF(N$8&gt;10,1,IF(N$8&lt;5,3,2)))</f>
        <v>3</v>
      </c>
      <c r="P8" s="81">
        <f>IF(ISERROR(((K$8-J$8)/J$8)*100),0,((K$8-J$8)/J$8)*100)</f>
        <v>16.7533249411636</v>
      </c>
      <c r="Q8" s="33">
        <f>IF(P$8="","",IF(P$8&gt;15,1,IF(P$8&lt;5,3,2)))</f>
        <v>1</v>
      </c>
      <c r="R8" s="81">
        <f>IF(ISERROR(((M$8-L$8)/L$8)*100),0,((M$8-L$8)/L$8)*100)</f>
        <v>-6.35432291832892</v>
      </c>
      <c r="S8" s="33">
        <f>IF(R$8="","",IF(R$8&gt;15,1,IF(R$8&lt;5,3,2)))</f>
        <v>3</v>
      </c>
      <c r="T8" s="33">
        <f>IF(ISERROR(O$8+Q$8+S$8),"",O$8+Q$8+S$8)</f>
        <v>7</v>
      </c>
      <c r="U8" s="33" t="str">
        <f>IF(T$8="","",IF(T$8&lt;=5,"RENTAN",IF(T$8&gt;7,"AMAN","WASPADA")))</f>
        <v>WASPADA</v>
      </c>
      <c r="V8" s="33" t="str">
        <f>IF(U$8="","",IF(U$8="AMAN","3",IF(U$8="RENTAN","1","2")))</f>
        <v>2</v>
      </c>
    </row>
    <row r="9" ht="14.45" customHeight="1" spans="1:22">
      <c r="A9" s="4">
        <v>6272</v>
      </c>
      <c r="B9" s="64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2</v>
      </c>
      <c r="H9" s="65">
        <v>14827</v>
      </c>
      <c r="I9" s="80">
        <v>14532</v>
      </c>
      <c r="J9" s="65">
        <v>17654</v>
      </c>
      <c r="K9" s="80">
        <v>20179</v>
      </c>
      <c r="L9" s="65">
        <v>28327</v>
      </c>
      <c r="M9" s="80">
        <v>28857</v>
      </c>
      <c r="N9" s="81">
        <f>IF(ISERROR(((I$9-H$9)/H$9)*100),0,((I$9-H$9)/H$9)*100)</f>
        <v>-1.989613542861</v>
      </c>
      <c r="O9" s="33">
        <f>IF(N$9="","",IF(N$9&gt;10,1,IF(N$9&lt;5,3,2)))</f>
        <v>3</v>
      </c>
      <c r="P9" s="81">
        <f>IF(ISERROR(((K$9-J$9)/J$9)*100),0,((K$9-J$9)/J$9)*100)</f>
        <v>14.3027076016767</v>
      </c>
      <c r="Q9" s="33">
        <f>IF(P$9="","",IF(P$9&gt;15,1,IF(P$9&lt;5,3,2)))</f>
        <v>2</v>
      </c>
      <c r="R9" s="81">
        <f>IF(ISERROR(((M$9-L$9)/L$9)*100),0,((M$9-L$9)/L$9)*100)</f>
        <v>1.87100646026759</v>
      </c>
      <c r="S9" s="33">
        <f>IF(R$9="","",IF(R$9&gt;15,1,IF(R$9&lt;5,3,2)))</f>
        <v>3</v>
      </c>
      <c r="T9" s="33">
        <f>IF(ISERROR(O$9+Q$9+S$9),"",O$9+Q$9+S$9)</f>
        <v>8</v>
      </c>
      <c r="U9" s="33" t="str">
        <f>IF(T$9="","",IF(T$9&lt;=5,"RENTAN",IF(T$9&gt;7,"AMAN","WASPADA")))</f>
        <v>AMAN</v>
      </c>
      <c r="V9" s="33" t="str">
        <f>IF(U$9="","",IF(U$9="AMAN","3",IF(U$9="RENTAN","1","2")))</f>
        <v>3</v>
      </c>
    </row>
    <row r="10" ht="14.45" customHeight="1" spans="1:22">
      <c r="A10" s="4">
        <v>6272</v>
      </c>
      <c r="B10" s="64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2</v>
      </c>
      <c r="H10" s="65">
        <v>14379</v>
      </c>
      <c r="I10" s="80">
        <v>13867</v>
      </c>
      <c r="J10" s="65">
        <v>19609</v>
      </c>
      <c r="K10" s="80">
        <v>21667</v>
      </c>
      <c r="L10" s="65">
        <v>26070</v>
      </c>
      <c r="M10" s="80">
        <v>26452</v>
      </c>
      <c r="N10" s="81">
        <f>IF(ISERROR(((I$10-H$10)/H$10)*100),0,((I$10-H$10)/H$10)*100)</f>
        <v>-3.56074831351276</v>
      </c>
      <c r="O10" s="33">
        <f>IF(N$10="","",IF(N$10&gt;10,1,IF(N$10&lt;5,3,2)))</f>
        <v>3</v>
      </c>
      <c r="P10" s="81">
        <f>IF(ISERROR(((K$10-J$10)/J$10)*100),0,((K$10-J$10)/J$10)*100)</f>
        <v>10.4951807843337</v>
      </c>
      <c r="Q10" s="33">
        <f>IF(P$10="","",IF(P$10&gt;15,1,IF(P$10&lt;5,3,2)))</f>
        <v>2</v>
      </c>
      <c r="R10" s="81">
        <f>IF(ISERROR(((M$10-L$10)/L$10)*100),0,((M$10-L$10)/L$10)*100)</f>
        <v>1.46528576908324</v>
      </c>
      <c r="S10" s="33">
        <f>IF(R$10="","",IF(R$10&gt;15,1,IF(R$10&lt;5,3,2)))</f>
        <v>3</v>
      </c>
      <c r="T10" s="33">
        <f>IF(ISERROR(O$10+Q$10+S$10),"",O$10+Q$10+S$10)</f>
        <v>8</v>
      </c>
      <c r="U10" s="33" t="str">
        <f>IF(T$10="","",IF(T$10&lt;=5,"RENTAN",IF(T$10&gt;7,"AMAN","WASPADA")))</f>
        <v>AMAN</v>
      </c>
      <c r="V10" s="33" t="str">
        <f>IF(U$10="","",IF(U$10="AMAN","3",IF(U$10="RENTAN","1","2")))</f>
        <v>3</v>
      </c>
    </row>
    <row r="11" ht="14.45" customHeight="1" spans="1:22">
      <c r="A11" s="4">
        <v>6272</v>
      </c>
      <c r="B11" s="64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2</v>
      </c>
      <c r="H11" s="65">
        <v>15000</v>
      </c>
      <c r="I11" s="80">
        <v>13750</v>
      </c>
      <c r="J11" s="65">
        <v>18000</v>
      </c>
      <c r="K11" s="80">
        <v>0</v>
      </c>
      <c r="L11" s="65">
        <v>31339</v>
      </c>
      <c r="M11" s="80">
        <v>34238</v>
      </c>
      <c r="N11" s="81">
        <f>IF(ISERROR(((I$11-H$11)/H$11)*100),0,((I$11-H$11)/H$11)*100)</f>
        <v>-8.33333333333333</v>
      </c>
      <c r="O11" s="33">
        <f>IF(N$11="","",IF(N$11&gt;10,1,IF(N$11&lt;5,3,2)))</f>
        <v>3</v>
      </c>
      <c r="P11" s="81">
        <f>IF(ISERROR(((K$11-J$11)/J$11)*100),0,((K$11-J$11)/J$11)*100)</f>
        <v>-100</v>
      </c>
      <c r="Q11" s="33">
        <f>IF(P$11="","",IF(P$11&gt;15,1,IF(P$11&lt;5,3,2)))</f>
        <v>3</v>
      </c>
      <c r="R11" s="81">
        <f>IF(ISERROR(((M$11-L$11)/L$11)*100),0,((M$11-L$11)/L$11)*100)</f>
        <v>9.25045470500016</v>
      </c>
      <c r="S11" s="33">
        <f>IF(R$11="","",IF(R$11&gt;15,1,IF(R$11&lt;5,3,2)))</f>
        <v>2</v>
      </c>
      <c r="T11" s="33">
        <f>IF(ISERROR(O$11+Q$11+S$11),"",O$11+Q$11+S$11)</f>
        <v>8</v>
      </c>
      <c r="U11" s="33" t="str">
        <f>IF(T$11="","",IF(T$11&lt;=5,"RENTAN",IF(T$11&gt;7,"AMAN","WASPADA")))</f>
        <v>AMAN</v>
      </c>
      <c r="V11" s="33" t="str">
        <f>IF(U$11="","",IF(U$11="AMAN","3",IF(U$11="RENTAN","1","2")))</f>
        <v>3</v>
      </c>
    </row>
    <row r="12" ht="14.45" customHeight="1" spans="1:22">
      <c r="A12" s="4">
        <v>6272</v>
      </c>
      <c r="B12" s="64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2</v>
      </c>
      <c r="H12" s="65">
        <v>10975</v>
      </c>
      <c r="I12" s="80">
        <v>12000</v>
      </c>
      <c r="J12" s="65">
        <v>20000</v>
      </c>
      <c r="K12" s="80">
        <v>20000</v>
      </c>
      <c r="L12" s="65">
        <v>22759</v>
      </c>
      <c r="M12" s="80">
        <v>28679</v>
      </c>
      <c r="N12" s="81">
        <f>IF(ISERROR(((I$12-H$12)/H$12)*100),0,((I$12-H$12)/H$12)*100)</f>
        <v>9.33940774487472</v>
      </c>
      <c r="O12" s="33">
        <f>IF(N$12="","",IF(N$12&gt;10,1,IF(N$12&lt;5,3,2)))</f>
        <v>2</v>
      </c>
      <c r="P12" s="81">
        <f>IF(ISERROR(((K$12-J$12)/J$12)*100),0,((K$12-J$12)/J$12)*100)</f>
        <v>0</v>
      </c>
      <c r="Q12" s="33">
        <f>IF(P$12="","",IF(P$12&gt;15,1,IF(P$12&lt;5,3,2)))</f>
        <v>3</v>
      </c>
      <c r="R12" s="81">
        <f>IF(ISERROR(((M$12-L$12)/L$12)*100),0,((M$12-L$12)/L$12)*100)</f>
        <v>26.0116876839931</v>
      </c>
      <c r="S12" s="33">
        <f>IF(R$12="","",IF(R$12&gt;15,1,IF(R$12&lt;5,3,2)))</f>
        <v>1</v>
      </c>
      <c r="T12" s="33">
        <f>IF(ISERROR(O$12+Q$12+S$12),"",O$12+Q$12+S$12)</f>
        <v>6</v>
      </c>
      <c r="U12" s="33" t="str">
        <f>IF(T$12="","",IF(T$12&lt;=5,"RENTAN",IF(T$12&gt;7,"AMAN","WASPADA")))</f>
        <v>WASPADA</v>
      </c>
      <c r="V12" s="33" t="str">
        <f>IF(U$12="","",IF(U$12="AMAN","3",IF(U$12="RENTAN","1","2")))</f>
        <v>2</v>
      </c>
    </row>
    <row r="13" ht="14.45" customHeight="1" spans="1:22">
      <c r="A13" s="4">
        <v>6272</v>
      </c>
      <c r="B13" s="64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2</v>
      </c>
      <c r="H13" s="65">
        <v>11000</v>
      </c>
      <c r="I13" s="80">
        <v>12479</v>
      </c>
      <c r="J13" s="65">
        <v>18000</v>
      </c>
      <c r="K13" s="80">
        <v>21612</v>
      </c>
      <c r="L13" s="65">
        <v>30000</v>
      </c>
      <c r="M13" s="80">
        <v>33125</v>
      </c>
      <c r="N13" s="81">
        <f>IF(ISERROR(((I$13-H$13)/H$13)*100),0,((I$13-H$13)/H$13)*100)</f>
        <v>13.4454545454545</v>
      </c>
      <c r="O13" s="33">
        <f>IF(N$13="","",IF(N$13&gt;10,1,IF(N$13&lt;5,3,2)))</f>
        <v>1</v>
      </c>
      <c r="P13" s="81">
        <f>IF(ISERROR(((K$13-J$13)/J$13)*100),0,((K$13-J$13)/J$13)*100)</f>
        <v>20.0666666666667</v>
      </c>
      <c r="Q13" s="33">
        <f>IF(P$13="","",IF(P$13&gt;15,1,IF(P$13&lt;5,3,2)))</f>
        <v>1</v>
      </c>
      <c r="R13" s="81">
        <f>IF(ISERROR(((M$13-L$13)/L$13)*100),0,((M$13-L$13)/L$13)*100)</f>
        <v>10.4166666666667</v>
      </c>
      <c r="S13" s="33">
        <f>IF(R$13="","",IF(R$13&gt;15,1,IF(R$13&lt;5,3,2)))</f>
        <v>2</v>
      </c>
      <c r="T13" s="33">
        <f>IF(ISERROR(O$13+Q$13+S$13),"",O$13+Q$13+S$13)</f>
        <v>4</v>
      </c>
      <c r="U13" s="33" t="str">
        <f>IF(T$13="","",IF(T$13&lt;=5,"RENTAN",IF(T$13&gt;7,"AMAN","WASPADA")))</f>
        <v>RENTAN</v>
      </c>
      <c r="V13" s="33" t="str">
        <f>IF(U$13="","",IF(U$13="AMAN","3",IF(U$13="RENTAN","1","2")))</f>
        <v>1</v>
      </c>
    </row>
    <row r="14" ht="14.45" customHeight="1" spans="1:22">
      <c r="A14" s="4">
        <v>6272</v>
      </c>
      <c r="B14" s="64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2</v>
      </c>
      <c r="H14" s="65">
        <v>12497</v>
      </c>
      <c r="I14" s="80">
        <v>12500</v>
      </c>
      <c r="J14" s="65">
        <v>15586</v>
      </c>
      <c r="K14" s="80">
        <v>20117</v>
      </c>
      <c r="L14" s="65">
        <v>26697</v>
      </c>
      <c r="M14" s="80">
        <v>27202</v>
      </c>
      <c r="N14" s="81">
        <f>IF(ISERROR(((I$14-H$14)/H$14)*100),0,((I$14-H$14)/H$14)*100)</f>
        <v>0.0240057613827319</v>
      </c>
      <c r="O14" s="33">
        <f>IF(N$14="","",IF(N$14&gt;10,1,IF(N$14&lt;5,3,2)))</f>
        <v>3</v>
      </c>
      <c r="P14" s="81">
        <f>IF(ISERROR(((K$14-J$14)/J$14)*100),0,((K$14-J$14)/J$14)*100)</f>
        <v>29.0709611189529</v>
      </c>
      <c r="Q14" s="33">
        <f>IF(P$14="","",IF(P$14&gt;15,1,IF(P$14&lt;5,3,2)))</f>
        <v>1</v>
      </c>
      <c r="R14" s="81">
        <f>IF(ISERROR(((M$14-L$14)/L$14)*100),0,((M$14-L$14)/L$14)*100)</f>
        <v>1.89159830692587</v>
      </c>
      <c r="S14" s="33">
        <f>IF(R$14="","",IF(R$14&gt;15,1,IF(R$14&lt;5,3,2)))</f>
        <v>3</v>
      </c>
      <c r="T14" s="33">
        <f>IF(ISERROR(O$14+Q$14+S$14),"",O$14+Q$14+S$14)</f>
        <v>7</v>
      </c>
      <c r="U14" s="33" t="str">
        <f>IF(T$14="","",IF(T$14&lt;=5,"RENTAN",IF(T$14&gt;7,"AMAN","WASPADA")))</f>
        <v>WASPADA</v>
      </c>
      <c r="V14" s="33" t="str">
        <f>IF(U$14="","",IF(U$14="AMAN","3",IF(U$14="RENTAN","1","2")))</f>
        <v>2</v>
      </c>
    </row>
    <row r="15" ht="14.45" customHeight="1" spans="1:22">
      <c r="A15" s="4">
        <v>6272</v>
      </c>
      <c r="B15" s="64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2</v>
      </c>
      <c r="H15" s="65">
        <v>13345</v>
      </c>
      <c r="I15" s="80">
        <v>14103</v>
      </c>
      <c r="J15" s="65">
        <v>18000</v>
      </c>
      <c r="K15" s="80">
        <v>20000</v>
      </c>
      <c r="L15" s="65">
        <v>28069</v>
      </c>
      <c r="M15" s="80">
        <v>29000</v>
      </c>
      <c r="N15" s="81">
        <f>IF(ISERROR(((I$15-H$15)/H$15)*100),0,((I$15-H$15)/H$15)*100)</f>
        <v>5.68002997377295</v>
      </c>
      <c r="O15" s="33">
        <f>IF(N$15="","",IF(N$15&gt;10,1,IF(N$15&lt;5,3,2)))</f>
        <v>2</v>
      </c>
      <c r="P15" s="81">
        <f>IF(ISERROR(((K$15-J$15)/J$15)*100),0,((K$15-J$15)/J$15)*100)</f>
        <v>11.1111111111111</v>
      </c>
      <c r="Q15" s="33">
        <f>IF(P$15="","",IF(P$15&gt;15,1,IF(P$15&lt;5,3,2)))</f>
        <v>2</v>
      </c>
      <c r="R15" s="81">
        <f>IF(ISERROR(((M$15-L$15)/L$15)*100),0,((M$15-L$15)/L$15)*100)</f>
        <v>3.31682639210517</v>
      </c>
      <c r="S15" s="33">
        <f>IF(R$15="","",IF(R$15&gt;15,1,IF(R$15&lt;5,3,2)))</f>
        <v>3</v>
      </c>
      <c r="T15" s="33">
        <f>IF(ISERROR(O$15+Q$15+S$15),"",O$15+Q$15+S$15)</f>
        <v>7</v>
      </c>
      <c r="U15" s="33" t="str">
        <f>IF(T$15="","",IF(T$15&lt;=5,"RENTAN",IF(T$15&gt;7,"AMAN","WASPADA")))</f>
        <v>WASPADA</v>
      </c>
      <c r="V15" s="33" t="str">
        <f>IF(U$15="","",IF(U$15="AMAN","3",IF(U$15="RENTAN","1","2")))</f>
        <v>2</v>
      </c>
    </row>
    <row r="16" ht="14.45" customHeight="1" spans="1:22">
      <c r="A16" s="4">
        <v>6272</v>
      </c>
      <c r="B16" s="64">
        <v>12</v>
      </c>
      <c r="C16" s="10">
        <v>627212</v>
      </c>
      <c r="D16" s="10" t="s">
        <v>32</v>
      </c>
      <c r="E16" s="10" t="s">
        <v>44</v>
      </c>
      <c r="F16" s="11">
        <v>2025</v>
      </c>
      <c r="G16" s="11">
        <v>2</v>
      </c>
      <c r="H16" s="65">
        <v>14955</v>
      </c>
      <c r="I16" s="80">
        <v>16086</v>
      </c>
      <c r="J16" s="65">
        <v>21845</v>
      </c>
      <c r="K16" s="80">
        <v>23333</v>
      </c>
      <c r="L16" s="65">
        <v>27125</v>
      </c>
      <c r="M16" s="80">
        <v>28458</v>
      </c>
      <c r="N16" s="81">
        <f>IF(ISERROR(((I$16-H$16)/H$16)*100),0,((I$16-H$16)/H$16)*100)</f>
        <v>7.56268806419258</v>
      </c>
      <c r="O16" s="33">
        <f>IF(N$16="","",IF(N$16&gt;10,1,IF(N$16&lt;5,3,2)))</f>
        <v>2</v>
      </c>
      <c r="P16" s="81">
        <f>IF(ISERROR(((K$16-J$16)/J$16)*100),0,((K$16-J$16)/J$16)*100)</f>
        <v>6.81162737468528</v>
      </c>
      <c r="Q16" s="33">
        <f>IF(P$16="","",IF(P$16&gt;15,1,IF(P$16&lt;5,3,2)))</f>
        <v>2</v>
      </c>
      <c r="R16" s="81">
        <f>IF(ISERROR(((M$16-L$16)/L$16)*100),0,((M$16-L$16)/L$16)*100)</f>
        <v>4.91428571428571</v>
      </c>
      <c r="S16" s="33">
        <f>IF(R$16="","",IF(R$16&gt;15,1,IF(R$16&lt;5,3,2)))</f>
        <v>3</v>
      </c>
      <c r="T16" s="33">
        <f>IF(ISERROR(O$16+Q$16+S$16),"",O$16+Q$16+S$16)</f>
        <v>7</v>
      </c>
      <c r="U16" s="33" t="str">
        <f>IF(T$16="","",IF(T$16&lt;=5,"RENTAN",IF(T$16&gt;7,"AMAN","WASPADA")))</f>
        <v>WASPADA</v>
      </c>
      <c r="V16" s="33" t="str">
        <f>IF(U$16="","",IF(U$16="AMAN","3",IF(U$16="RENTAN","1","2")))</f>
        <v>2</v>
      </c>
    </row>
    <row r="17" ht="14.45" customHeight="1" spans="1:22">
      <c r="A17" s="4">
        <v>6272</v>
      </c>
      <c r="B17" s="64">
        <v>13</v>
      </c>
      <c r="C17" s="10">
        <v>627271</v>
      </c>
      <c r="D17" s="10" t="s">
        <v>32</v>
      </c>
      <c r="E17" s="10" t="s">
        <v>45</v>
      </c>
      <c r="F17" s="11">
        <v>2025</v>
      </c>
      <c r="G17" s="11">
        <v>2</v>
      </c>
      <c r="H17" s="65">
        <v>13475</v>
      </c>
      <c r="I17" s="80">
        <v>13970</v>
      </c>
      <c r="J17" s="65">
        <v>14890</v>
      </c>
      <c r="K17" s="80">
        <v>19449</v>
      </c>
      <c r="L17" s="65">
        <v>29490</v>
      </c>
      <c r="M17" s="80">
        <v>27168</v>
      </c>
      <c r="N17" s="81">
        <f>IF(ISERROR(((I$17-H$17)/H$17)*100),0,((I$17-H$17)/H$17)*100)</f>
        <v>3.6734693877551</v>
      </c>
      <c r="O17" s="33">
        <f>IF(N$17="","",IF(N$17&gt;10,1,IF(N$17&lt;5,3,2)))</f>
        <v>3</v>
      </c>
      <c r="P17" s="81">
        <f>IF(ISERROR(((K$17-J$17)/J$17)*100),0,((K$17-J$17)/J$17)*100)</f>
        <v>30.6178643384822</v>
      </c>
      <c r="Q17" s="33">
        <f>IF(P$17="","",IF(P$17&gt;15,1,IF(P$17&lt;5,3,2)))</f>
        <v>1</v>
      </c>
      <c r="R17" s="81">
        <f>IF(ISERROR(((M$17-L$17)/L$17)*100),0,((M$17-L$17)/L$17)*100)</f>
        <v>-7.87385554425229</v>
      </c>
      <c r="S17" s="33">
        <f>IF(R$17="","",IF(R$17&gt;15,1,IF(R$17&lt;5,3,2)))</f>
        <v>3</v>
      </c>
      <c r="T17" s="33">
        <f>IF(ISERROR(O$17+Q$17+S$17),"",O$17+Q$17+S$17)</f>
        <v>7</v>
      </c>
      <c r="U17" s="33" t="str">
        <f>IF(T$17="","",IF(T$17&lt;=5,"RENTAN",IF(T$17&gt;7,"AMAN","WASPADA")))</f>
        <v>WASPADA</v>
      </c>
      <c r="V17" s="33" t="str">
        <f>IF(U$17="","",IF(U$17="AMAN","3",IF(U$17="RENTAN","1","2")))</f>
        <v>2</v>
      </c>
    </row>
    <row r="18" spans="1:22">
      <c r="A18" s="3"/>
      <c r="B18" s="66"/>
      <c r="C18" s="47"/>
      <c r="D18" s="47" t="str">
        <f>D17</f>
        <v>Sulawesi Tengah</v>
      </c>
      <c r="E18" s="47"/>
      <c r="F18" s="47">
        <f>$F$5</f>
        <v>2025</v>
      </c>
      <c r="G18" s="47">
        <f>$G$5</f>
        <v>2</v>
      </c>
      <c r="H18" s="67">
        <f t="shared" ref="H18:M18" si="0">IFERROR(AVERAGE(H5:H17),"")</f>
        <v>13186.1538461538</v>
      </c>
      <c r="I18" s="67">
        <f t="shared" si="0"/>
        <v>13503.5384615385</v>
      </c>
      <c r="J18" s="67">
        <f t="shared" si="0"/>
        <v>18042.5384615385</v>
      </c>
      <c r="K18" s="67">
        <f t="shared" si="0"/>
        <v>18833.1538461538</v>
      </c>
      <c r="L18" s="67">
        <f t="shared" si="0"/>
        <v>27545.9230769231</v>
      </c>
      <c r="M18" s="67">
        <f t="shared" si="0"/>
        <v>29024.5384615385</v>
      </c>
      <c r="N18" s="82">
        <f>IF(ISERROR(((I18-H18)/H18)*100),0,((I18-H18)/H18)*100)</f>
        <v>2.40695368101738</v>
      </c>
      <c r="O18" s="39">
        <f>IF(N18="","",IF(N18&gt;10,1,IF(N18&lt;5,3,2)))</f>
        <v>3</v>
      </c>
      <c r="P18" s="82">
        <f>IF(ISERROR(((K18-J18)/J18)*100),0,((K18-J18)/J18)*100)</f>
        <v>4.38195205348046</v>
      </c>
      <c r="Q18" s="39">
        <f>IF(P18="","",IF(P18&gt;15,1,IF(P18&lt;5,3,2)))</f>
        <v>3</v>
      </c>
      <c r="R18" s="82">
        <f>IF(ISERROR(((M18-L18)/L18)*100),0,((M18-L18)/L18)*100)</f>
        <v>5.36781933386763</v>
      </c>
      <c r="S18" s="39">
        <f>IF(R18="","",IF(R18&gt;15,1,IF(R18&lt;5,3,2)))</f>
        <v>2</v>
      </c>
      <c r="T18" s="39">
        <f>IF(ISERROR(O18+Q18+S18),"",O18+Q18+S18)</f>
        <v>8</v>
      </c>
      <c r="U18" s="39" t="str">
        <f>IF(T18="","",IF(T18&lt;=5,"RENTAN",IF(T18&gt;7,"AMAN","WASPADA")))</f>
        <v>AMAN</v>
      </c>
      <c r="V18" s="39" t="str">
        <f>IF(U18="","",IF(U18="AMAN","3",IF(U18="RENTAN","1","2")))</f>
        <v>3</v>
      </c>
    </row>
    <row r="19" spans="9:9">
      <c r="I19" s="83"/>
    </row>
    <row r="20" spans="9:9">
      <c r="I20" s="83"/>
    </row>
    <row r="21" spans="9:9">
      <c r="I21" s="83"/>
    </row>
    <row r="22" spans="9:9">
      <c r="I22" s="83"/>
    </row>
    <row r="23" spans="9:9">
      <c r="I23" s="83"/>
    </row>
    <row r="24" spans="9:9">
      <c r="I24" s="83"/>
    </row>
    <row r="25" spans="9:9">
      <c r="I25" s="83"/>
    </row>
    <row r="26" spans="9:9">
      <c r="I26" s="83"/>
    </row>
    <row r="27" spans="9:9">
      <c r="I27" s="83"/>
    </row>
    <row r="28" spans="9:9">
      <c r="I28" s="83"/>
    </row>
    <row r="29" spans="9:9">
      <c r="I29" s="83"/>
    </row>
    <row r="30" spans="9:9">
      <c r="I30" s="83"/>
    </row>
    <row r="31" spans="9:9">
      <c r="I31" s="83"/>
    </row>
    <row r="32" spans="9:9">
      <c r="I32" s="83"/>
    </row>
    <row r="33" spans="9:9">
      <c r="I33" s="83"/>
    </row>
    <row r="34" spans="9:9">
      <c r="I34" s="83"/>
    </row>
    <row r="35" spans="9:9">
      <c r="I35" s="83"/>
    </row>
    <row r="36" spans="9:9">
      <c r="I36" s="83"/>
    </row>
    <row r="37" spans="9:9">
      <c r="I37" s="83"/>
    </row>
    <row r="38" spans="9:9">
      <c r="I38" s="83"/>
    </row>
    <row r="39" spans="9:9">
      <c r="I39" s="83"/>
    </row>
    <row r="40" spans="9:9">
      <c r="I40" s="83"/>
    </row>
    <row r="41" spans="9:9">
      <c r="I41" s="83"/>
    </row>
    <row r="42" spans="9:9">
      <c r="I42" s="83"/>
    </row>
    <row r="43" spans="9:9">
      <c r="I43" s="83"/>
    </row>
    <row r="44" spans="9:9">
      <c r="I44" s="83"/>
    </row>
    <row r="45" spans="9:9">
      <c r="I45" s="83"/>
    </row>
    <row r="46" spans="9:9">
      <c r="I46" s="83"/>
    </row>
    <row r="47" spans="9:9">
      <c r="I47" s="83"/>
    </row>
    <row r="48" spans="9:9">
      <c r="I48" s="83"/>
    </row>
    <row r="49" spans="9:9">
      <c r="I49" s="83"/>
    </row>
    <row r="50" spans="9:9">
      <c r="I50" s="83"/>
    </row>
    <row r="51" spans="9:9">
      <c r="I51" s="83"/>
    </row>
    <row r="52" spans="9:9">
      <c r="I52" s="83"/>
    </row>
    <row r="53" spans="9:9">
      <c r="I53" s="83"/>
    </row>
    <row r="54" spans="9:9">
      <c r="I54" s="83"/>
    </row>
    <row r="55" spans="9:9">
      <c r="I55" s="83"/>
    </row>
    <row r="56" spans="9:9">
      <c r="I56" s="83"/>
    </row>
    <row r="57" spans="9:9">
      <c r="I57" s="83"/>
    </row>
    <row r="58" spans="9:9">
      <c r="I58" s="83"/>
    </row>
    <row r="59" spans="9:9">
      <c r="I59" s="83"/>
    </row>
    <row r="60" spans="9:9">
      <c r="I60" s="83"/>
    </row>
    <row r="61" spans="9:9">
      <c r="I61" s="83"/>
    </row>
    <row r="62" spans="9:9">
      <c r="I62" s="83"/>
    </row>
    <row r="63" spans="9:9">
      <c r="I63" s="83"/>
    </row>
    <row r="64" spans="9:9">
      <c r="I64" s="83"/>
    </row>
    <row r="65" spans="9:9">
      <c r="I65" s="83"/>
    </row>
    <row r="66" spans="9:9">
      <c r="I66" s="83"/>
    </row>
    <row r="67" spans="9:9">
      <c r="I67" s="83"/>
    </row>
    <row r="68" spans="9:9">
      <c r="I68" s="83"/>
    </row>
    <row r="69" spans="9:9">
      <c r="I69" s="83"/>
    </row>
    <row r="70" spans="9:9">
      <c r="I70" s="83"/>
    </row>
    <row r="71" spans="9:9">
      <c r="I71" s="83"/>
    </row>
    <row r="72" spans="9:9">
      <c r="I72" s="83"/>
    </row>
    <row r="73" spans="9:9">
      <c r="I73" s="83"/>
    </row>
    <row r="74" spans="9:9">
      <c r="I74" s="83"/>
    </row>
    <row r="75" spans="9:9">
      <c r="I75" s="83"/>
    </row>
    <row r="76" spans="9:9">
      <c r="I76" s="83"/>
    </row>
    <row r="77" spans="9:9">
      <c r="I77" s="83"/>
    </row>
    <row r="78" spans="9:9">
      <c r="I78" s="83"/>
    </row>
    <row r="79" spans="9:9">
      <c r="I79" s="83"/>
    </row>
    <row r="80" spans="9:9">
      <c r="I80" s="83"/>
    </row>
    <row r="81" spans="9:9">
      <c r="I81" s="83"/>
    </row>
    <row r="82" spans="9:9">
      <c r="I82" s="83"/>
    </row>
    <row r="83" spans="9:9">
      <c r="I83" s="83"/>
    </row>
    <row r="84" spans="9:9">
      <c r="I84" s="83"/>
    </row>
    <row r="85" spans="9:9">
      <c r="I85" s="83"/>
    </row>
    <row r="86" spans="9:9">
      <c r="I86" s="83"/>
    </row>
    <row r="87" spans="9:9">
      <c r="I87" s="83"/>
    </row>
    <row r="88" spans="9:9">
      <c r="I88" s="83"/>
    </row>
    <row r="89" spans="9:9">
      <c r="I89" s="83"/>
    </row>
    <row r="90" spans="9:9">
      <c r="I90" s="83"/>
    </row>
    <row r="91" spans="9:9">
      <c r="I91" s="83"/>
    </row>
    <row r="92" spans="9:9">
      <c r="I92" s="83"/>
    </row>
    <row r="93" spans="9:9">
      <c r="I93" s="83"/>
    </row>
    <row r="94" spans="9:9">
      <c r="I94" s="83"/>
    </row>
    <row r="95" spans="9:9">
      <c r="I95" s="83"/>
    </row>
    <row r="96" spans="9:9">
      <c r="I96" s="83"/>
    </row>
    <row r="97" spans="9:9">
      <c r="I97" s="83"/>
    </row>
    <row r="98" spans="9:9">
      <c r="I98" s="83"/>
    </row>
    <row r="99" spans="9:9">
      <c r="I99" s="83"/>
    </row>
    <row r="100" spans="9:9">
      <c r="I100" s="83"/>
    </row>
    <row r="101" spans="9:9">
      <c r="I101" s="83"/>
    </row>
    <row r="102" spans="9:9">
      <c r="I102" s="83"/>
    </row>
    <row r="103" spans="9:9">
      <c r="I103" s="83"/>
    </row>
    <row r="104" spans="9:9">
      <c r="I104" s="83"/>
    </row>
    <row r="105" spans="9:9">
      <c r="I105" s="83"/>
    </row>
    <row r="106" spans="9:9">
      <c r="I106" s="83"/>
    </row>
    <row r="107" spans="9:9">
      <c r="I107" s="83"/>
    </row>
    <row r="108" spans="9:9">
      <c r="I108" s="83"/>
    </row>
    <row r="109" spans="9:9">
      <c r="I109" s="83"/>
    </row>
    <row r="110" spans="9:9">
      <c r="I110" s="83"/>
    </row>
    <row r="111" spans="9:9">
      <c r="I111" s="83"/>
    </row>
    <row r="112" spans="9:9">
      <c r="I112" s="83"/>
    </row>
    <row r="113" spans="9:9">
      <c r="I113" s="83"/>
    </row>
    <row r="114" spans="9:9">
      <c r="I114" s="83"/>
    </row>
    <row r="115" spans="9:9">
      <c r="I115" s="83"/>
    </row>
    <row r="116" spans="9:9">
      <c r="I116" s="83"/>
    </row>
    <row r="117" spans="9:9">
      <c r="I117" s="83"/>
    </row>
    <row r="118" spans="9:9">
      <c r="I118" s="83"/>
    </row>
    <row r="119" spans="9:9">
      <c r="I119" s="83"/>
    </row>
    <row r="120" spans="9:9">
      <c r="I120" s="83"/>
    </row>
    <row r="121" spans="9:9">
      <c r="I121" s="83"/>
    </row>
    <row r="122" spans="9:9">
      <c r="I122" s="83"/>
    </row>
    <row r="123" spans="9:9">
      <c r="I123" s="83"/>
    </row>
    <row r="124" spans="9:9">
      <c r="I124" s="83"/>
    </row>
    <row r="125" spans="9:9">
      <c r="I125" s="83"/>
    </row>
    <row r="126" spans="9:9">
      <c r="I126" s="83"/>
    </row>
    <row r="127" spans="9:9">
      <c r="I127" s="83"/>
    </row>
    <row r="128" spans="9:9">
      <c r="I128" s="83"/>
    </row>
    <row r="129" spans="9:9">
      <c r="I129" s="83"/>
    </row>
    <row r="130" spans="9:9">
      <c r="I130" s="83"/>
    </row>
    <row r="131" spans="9:9">
      <c r="I131" s="83"/>
    </row>
    <row r="132" spans="9:9">
      <c r="I132" s="83"/>
    </row>
    <row r="133" spans="9:9">
      <c r="I133" s="83"/>
    </row>
    <row r="134" spans="9:9">
      <c r="I134" s="83"/>
    </row>
    <row r="135" spans="9:9">
      <c r="I135" s="83"/>
    </row>
    <row r="136" spans="9:9">
      <c r="I136" s="83"/>
    </row>
    <row r="137" spans="9:9">
      <c r="I137" s="83"/>
    </row>
    <row r="138" spans="9:9">
      <c r="I138" s="83"/>
    </row>
    <row r="139" spans="9:9">
      <c r="I139" s="83"/>
    </row>
    <row r="140" spans="9:9">
      <c r="I140" s="83"/>
    </row>
    <row r="141" spans="9:9">
      <c r="I141" s="83"/>
    </row>
    <row r="142" spans="9:9">
      <c r="I142" s="83"/>
    </row>
    <row r="143" spans="9:9">
      <c r="I143" s="83"/>
    </row>
    <row r="144" spans="9:9">
      <c r="I144" s="83"/>
    </row>
    <row r="145" spans="9:9">
      <c r="I145" s="83"/>
    </row>
    <row r="146" spans="9:9">
      <c r="I146" s="83"/>
    </row>
    <row r="147" spans="9:9">
      <c r="I147" s="83"/>
    </row>
    <row r="148" spans="9:9">
      <c r="I148" s="83"/>
    </row>
    <row r="149" spans="9:9">
      <c r="I149" s="83"/>
    </row>
    <row r="150" spans="9:9">
      <c r="I150" s="83"/>
    </row>
    <row r="151" spans="9:9">
      <c r="I151" s="83"/>
    </row>
    <row r="152" spans="9:9">
      <c r="I152" s="83"/>
    </row>
    <row r="153" spans="9:9">
      <c r="I153" s="83"/>
    </row>
    <row r="154" spans="9:9">
      <c r="I154" s="83"/>
    </row>
    <row r="155" spans="9:9">
      <c r="I155" s="83"/>
    </row>
    <row r="156" spans="9:9">
      <c r="I156" s="83"/>
    </row>
    <row r="157" spans="9:9">
      <c r="I157" s="83"/>
    </row>
    <row r="158" spans="9:9">
      <c r="I158" s="83"/>
    </row>
    <row r="159" spans="9:9">
      <c r="I159" s="83"/>
    </row>
    <row r="160" spans="9:9">
      <c r="I160" s="83"/>
    </row>
    <row r="161" spans="9:9">
      <c r="I161" s="83"/>
    </row>
    <row r="162" spans="9:9">
      <c r="I162" s="83"/>
    </row>
    <row r="163" spans="9:9">
      <c r="I163" s="83"/>
    </row>
    <row r="164" spans="9:9">
      <c r="I164" s="83"/>
    </row>
    <row r="165" spans="9:9">
      <c r="I165" s="83"/>
    </row>
    <row r="166" spans="9:9">
      <c r="I166" s="83"/>
    </row>
    <row r="167" spans="9:9">
      <c r="I167" s="83"/>
    </row>
    <row r="168" spans="9:9">
      <c r="I168" s="83"/>
    </row>
    <row r="169" spans="9:9">
      <c r="I169" s="83"/>
    </row>
    <row r="170" spans="9:9">
      <c r="I170" s="83"/>
    </row>
    <row r="171" spans="9:9">
      <c r="I171" s="83"/>
    </row>
    <row r="172" spans="9:9">
      <c r="I172" s="83"/>
    </row>
    <row r="173" spans="9:9">
      <c r="I173" s="83"/>
    </row>
    <row r="174" spans="9:9">
      <c r="I174" s="83"/>
    </row>
    <row r="175" spans="9:9">
      <c r="I175" s="83"/>
    </row>
    <row r="176" spans="9:9">
      <c r="I176" s="83"/>
    </row>
    <row r="177" spans="9:9">
      <c r="I177" s="83"/>
    </row>
    <row r="178" spans="9:9">
      <c r="I178" s="83"/>
    </row>
    <row r="179" spans="9:9">
      <c r="I179" s="83"/>
    </row>
    <row r="180" spans="9:9">
      <c r="I180" s="83"/>
    </row>
    <row r="181" spans="9:9">
      <c r="I181" s="83"/>
    </row>
    <row r="182" spans="9:9">
      <c r="I182" s="83"/>
    </row>
    <row r="183" spans="9:9">
      <c r="I183" s="83"/>
    </row>
    <row r="184" spans="9:9">
      <c r="I184" s="83"/>
    </row>
    <row r="185" spans="9:9">
      <c r="I185" s="83"/>
    </row>
    <row r="186" spans="9:9">
      <c r="I186" s="83"/>
    </row>
    <row r="187" spans="9:9">
      <c r="I187" s="83"/>
    </row>
    <row r="188" spans="9:9">
      <c r="I188" s="83"/>
    </row>
    <row r="189" spans="9:9">
      <c r="I189" s="83"/>
    </row>
    <row r="190" spans="9:9">
      <c r="I190" s="83"/>
    </row>
    <row r="191" spans="9:9">
      <c r="I191" s="83"/>
    </row>
    <row r="192" spans="9:9">
      <c r="I192" s="83"/>
    </row>
    <row r="193" spans="9:9">
      <c r="I193" s="83"/>
    </row>
    <row r="194" spans="9:9">
      <c r="I194" s="83"/>
    </row>
    <row r="195" spans="9:9">
      <c r="I195" s="83"/>
    </row>
    <row r="196" spans="9:9">
      <c r="I196" s="83"/>
    </row>
    <row r="197" spans="9:9">
      <c r="I197" s="83"/>
    </row>
    <row r="198" spans="9:9">
      <c r="I198" s="83"/>
    </row>
    <row r="199" spans="9:9">
      <c r="I199" s="83"/>
    </row>
    <row r="200" spans="9:9">
      <c r="I200" s="83"/>
    </row>
    <row r="201" spans="9:9">
      <c r="I201" s="83"/>
    </row>
    <row r="202" spans="9:9">
      <c r="I202" s="83"/>
    </row>
    <row r="203" spans="9:9">
      <c r="I203" s="83"/>
    </row>
    <row r="204" spans="9:9">
      <c r="I204" s="83"/>
    </row>
    <row r="205" spans="9:9">
      <c r="I205" s="83"/>
    </row>
    <row r="206" spans="9:9">
      <c r="I206" s="83"/>
    </row>
    <row r="207" spans="9:9">
      <c r="I207" s="83"/>
    </row>
    <row r="208" spans="9:9">
      <c r="I208" s="83"/>
    </row>
    <row r="209" spans="9:9">
      <c r="I209" s="83"/>
    </row>
    <row r="210" spans="9:9">
      <c r="I210" s="83"/>
    </row>
    <row r="211" spans="9:9">
      <c r="I211" s="83"/>
    </row>
    <row r="212" spans="9:9">
      <c r="I212" s="83"/>
    </row>
    <row r="213" spans="9:9">
      <c r="I213" s="83"/>
    </row>
    <row r="214" spans="9:9">
      <c r="I214" s="83"/>
    </row>
    <row r="215" spans="9:9">
      <c r="I215" s="83"/>
    </row>
    <row r="216" spans="9:9">
      <c r="I216" s="83"/>
    </row>
    <row r="217" spans="9:9">
      <c r="I217" s="83"/>
    </row>
    <row r="218" spans="9:9">
      <c r="I218" s="83"/>
    </row>
    <row r="219" spans="9:9">
      <c r="I219" s="83"/>
    </row>
    <row r="220" spans="9:9">
      <c r="I220" s="83"/>
    </row>
    <row r="221" spans="9:9">
      <c r="I221" s="83"/>
    </row>
    <row r="222" spans="9:9">
      <c r="I222" s="83"/>
    </row>
    <row r="223" spans="9:9">
      <c r="I223" s="83"/>
    </row>
    <row r="224" spans="9:9">
      <c r="I224" s="83"/>
    </row>
    <row r="225" spans="9:9">
      <c r="I225" s="83"/>
    </row>
    <row r="226" spans="9:9">
      <c r="I226" s="83"/>
    </row>
    <row r="227" spans="9:9">
      <c r="I227" s="83"/>
    </row>
    <row r="228" spans="9:9">
      <c r="I228" s="83"/>
    </row>
    <row r="229" spans="9:9">
      <c r="I229" s="83"/>
    </row>
    <row r="230" spans="9:9">
      <c r="I230" s="83"/>
    </row>
    <row r="231" spans="9:9">
      <c r="I231" s="83"/>
    </row>
    <row r="232" spans="9:9">
      <c r="I232" s="83"/>
    </row>
    <row r="233" spans="9:9">
      <c r="I233" s="83"/>
    </row>
    <row r="234" spans="9:9">
      <c r="I234" s="83"/>
    </row>
    <row r="235" spans="9:9">
      <c r="I235" s="83"/>
    </row>
    <row r="236" spans="9:9">
      <c r="I236" s="83"/>
    </row>
    <row r="237" spans="9:9">
      <c r="I237" s="83"/>
    </row>
    <row r="238" spans="9:9">
      <c r="I238" s="83"/>
    </row>
    <row r="239" spans="9:9">
      <c r="I239" s="83"/>
    </row>
    <row r="240" spans="9:9">
      <c r="I240" s="83"/>
    </row>
    <row r="241" spans="9:9">
      <c r="I241" s="83"/>
    </row>
    <row r="242" spans="9:9">
      <c r="I242" s="83"/>
    </row>
    <row r="243" spans="9:9">
      <c r="I243" s="83"/>
    </row>
    <row r="244" spans="9:9">
      <c r="I244" s="83"/>
    </row>
    <row r="245" spans="9:9">
      <c r="I245" s="83"/>
    </row>
    <row r="246" spans="9:9">
      <c r="I246" s="83"/>
    </row>
    <row r="247" spans="9:9">
      <c r="I247" s="83"/>
    </row>
    <row r="248" spans="9:9">
      <c r="I248" s="83"/>
    </row>
    <row r="249" spans="9:9">
      <c r="I249" s="83"/>
    </row>
    <row r="250" spans="9:9">
      <c r="I250" s="83"/>
    </row>
    <row r="251" spans="9:9">
      <c r="I251" s="83"/>
    </row>
    <row r="252" spans="9:9">
      <c r="I252" s="83"/>
    </row>
    <row r="253" spans="9:9">
      <c r="I253" s="83"/>
    </row>
    <row r="254" spans="9:9">
      <c r="I254" s="83"/>
    </row>
    <row r="255" spans="9:9">
      <c r="I255" s="83"/>
    </row>
    <row r="256" spans="9:9">
      <c r="I256" s="83"/>
    </row>
    <row r="257" spans="9:9">
      <c r="I257" s="83"/>
    </row>
    <row r="258" spans="9:9">
      <c r="I258" s="83"/>
    </row>
    <row r="259" spans="9:9">
      <c r="I259" s="83"/>
    </row>
    <row r="260" spans="9:9">
      <c r="I260" s="83"/>
    </row>
    <row r="261" spans="9:9">
      <c r="I261" s="83"/>
    </row>
    <row r="262" spans="9:9">
      <c r="I262" s="83"/>
    </row>
    <row r="263" spans="9:9">
      <c r="I263" s="83"/>
    </row>
    <row r="264" spans="9:9">
      <c r="I264" s="83"/>
    </row>
    <row r="265" spans="9:9">
      <c r="I265" s="83"/>
    </row>
    <row r="266" spans="9:9">
      <c r="I266" s="83"/>
    </row>
    <row r="267" spans="9:9">
      <c r="I267" s="83"/>
    </row>
    <row r="268" spans="9:9">
      <c r="I268" s="83"/>
    </row>
    <row r="269" spans="9:9">
      <c r="I269" s="83"/>
    </row>
    <row r="270" spans="9:9">
      <c r="I270" s="83"/>
    </row>
    <row r="271" spans="9:9">
      <c r="I271" s="83"/>
    </row>
    <row r="272" spans="9:9">
      <c r="I272" s="83"/>
    </row>
    <row r="273" spans="9:9">
      <c r="I273" s="83"/>
    </row>
    <row r="274" spans="9:9">
      <c r="I274" s="83"/>
    </row>
    <row r="275" spans="9:9">
      <c r="I275" s="83"/>
    </row>
    <row r="276" spans="9:9">
      <c r="I276" s="83"/>
    </row>
    <row r="277" spans="9:9">
      <c r="I277" s="83"/>
    </row>
    <row r="278" spans="9:9">
      <c r="I278" s="83"/>
    </row>
    <row r="279" spans="9:9">
      <c r="I279" s="83"/>
    </row>
    <row r="280" spans="9:9">
      <c r="I280" s="83"/>
    </row>
    <row r="281" spans="9:9">
      <c r="I281" s="83"/>
    </row>
    <row r="282" spans="9:9">
      <c r="I282" s="83"/>
    </row>
    <row r="283" spans="9:9">
      <c r="I283" s="83"/>
    </row>
    <row r="284" spans="9:9">
      <c r="I284" s="83"/>
    </row>
    <row r="285" spans="9:9">
      <c r="I285" s="83"/>
    </row>
    <row r="286" spans="9:9">
      <c r="I286" s="83"/>
    </row>
    <row r="287" spans="9:9">
      <c r="I287" s="83"/>
    </row>
    <row r="288" spans="9:9">
      <c r="I288" s="83"/>
    </row>
    <row r="289" spans="9:9">
      <c r="I289" s="83"/>
    </row>
    <row r="290" spans="9:9">
      <c r="I290" s="83"/>
    </row>
    <row r="291" spans="9:9">
      <c r="I291" s="83"/>
    </row>
    <row r="292" spans="9:9">
      <c r="I292" s="83"/>
    </row>
    <row r="293" spans="9:9">
      <c r="I293" s="83"/>
    </row>
    <row r="294" spans="9:9">
      <c r="I294" s="83"/>
    </row>
    <row r="295" spans="9:9">
      <c r="I295" s="83"/>
    </row>
    <row r="296" spans="9:9">
      <c r="I296" s="83"/>
    </row>
    <row r="297" spans="9:9">
      <c r="I297" s="83"/>
    </row>
    <row r="298" spans="9:9">
      <c r="I298" s="83"/>
    </row>
    <row r="299" spans="9:9">
      <c r="I299" s="83"/>
    </row>
    <row r="300" spans="9:9">
      <c r="I300" s="83"/>
    </row>
    <row r="301" spans="9:9">
      <c r="I301" s="83"/>
    </row>
    <row r="302" spans="9:9">
      <c r="I302" s="83"/>
    </row>
    <row r="303" spans="9:9">
      <c r="I303" s="83"/>
    </row>
    <row r="304" spans="9:9">
      <c r="I304" s="83"/>
    </row>
    <row r="305" spans="9:9">
      <c r="I305" s="83"/>
    </row>
    <row r="306" spans="9:9">
      <c r="I306" s="83"/>
    </row>
    <row r="307" spans="9:9">
      <c r="I307" s="83"/>
    </row>
    <row r="308" spans="9:9">
      <c r="I308" s="83"/>
    </row>
    <row r="309" spans="9:9">
      <c r="I309" s="83"/>
    </row>
    <row r="310" spans="9:9">
      <c r="I310" s="83"/>
    </row>
    <row r="311" spans="9:9">
      <c r="I311" s="83"/>
    </row>
    <row r="312" spans="9:9">
      <c r="I312" s="83"/>
    </row>
    <row r="313" spans="9:9">
      <c r="I313" s="83"/>
    </row>
    <row r="314" spans="9:9">
      <c r="I314" s="83"/>
    </row>
    <row r="315" spans="9:9">
      <c r="I315" s="83"/>
    </row>
    <row r="316" spans="9:9">
      <c r="I316" s="83"/>
    </row>
    <row r="317" spans="9:9">
      <c r="I317" s="83"/>
    </row>
    <row r="318" spans="9:9">
      <c r="I318" s="83"/>
    </row>
    <row r="319" spans="9:9">
      <c r="I319" s="83"/>
    </row>
    <row r="320" spans="9:9">
      <c r="I320" s="83"/>
    </row>
    <row r="321" spans="9:9">
      <c r="I321" s="83"/>
    </row>
    <row r="322" spans="9:9">
      <c r="I322" s="83"/>
    </row>
    <row r="323" spans="9:9">
      <c r="I323" s="83"/>
    </row>
    <row r="324" spans="9:9">
      <c r="I324" s="83"/>
    </row>
    <row r="325" spans="9:9">
      <c r="I325" s="83"/>
    </row>
    <row r="326" spans="9:9">
      <c r="I326" s="83"/>
    </row>
    <row r="327" spans="9:9">
      <c r="I327" s="83"/>
    </row>
    <row r="328" spans="9:9">
      <c r="I328" s="83"/>
    </row>
    <row r="329" spans="9:9">
      <c r="I329" s="83"/>
    </row>
    <row r="330" spans="9:9">
      <c r="I330" s="83"/>
    </row>
    <row r="331" spans="9:9">
      <c r="I331" s="83"/>
    </row>
    <row r="332" spans="9:9">
      <c r="I332" s="83"/>
    </row>
    <row r="333" spans="9:9">
      <c r="I333" s="83"/>
    </row>
    <row r="334" spans="9:9">
      <c r="I334" s="83"/>
    </row>
    <row r="335" spans="9:9">
      <c r="I335" s="83"/>
    </row>
    <row r="336" spans="9:9">
      <c r="I336" s="83"/>
    </row>
    <row r="337" spans="9:9">
      <c r="I337" s="83"/>
    </row>
    <row r="338" spans="9:9">
      <c r="I338" s="83"/>
    </row>
    <row r="339" spans="9:9">
      <c r="I339" s="83"/>
    </row>
    <row r="340" spans="9:9">
      <c r="I340" s="83"/>
    </row>
    <row r="341" spans="9:9">
      <c r="I341" s="83"/>
    </row>
    <row r="342" spans="9:9">
      <c r="I342" s="83"/>
    </row>
    <row r="343" spans="9:9">
      <c r="I343" s="83"/>
    </row>
    <row r="344" spans="9:9">
      <c r="I344" s="83"/>
    </row>
    <row r="345" spans="9:9">
      <c r="I345" s="83"/>
    </row>
    <row r="346" spans="9:9">
      <c r="I346" s="83"/>
    </row>
    <row r="347" spans="9:9">
      <c r="I347" s="83"/>
    </row>
    <row r="348" spans="9:9">
      <c r="I348" s="83"/>
    </row>
    <row r="349" spans="9:9">
      <c r="I349" s="83"/>
    </row>
    <row r="350" spans="9:9">
      <c r="I350" s="83"/>
    </row>
    <row r="351" spans="9:9">
      <c r="I351" s="83"/>
    </row>
    <row r="352" spans="9:9">
      <c r="I352" s="83"/>
    </row>
    <row r="353" spans="9:9">
      <c r="I353" s="83"/>
    </row>
    <row r="354" spans="9:9">
      <c r="I354" s="83"/>
    </row>
    <row r="355" spans="9:9">
      <c r="I355" s="83"/>
    </row>
    <row r="356" spans="9:9">
      <c r="I356" s="83"/>
    </row>
    <row r="357" spans="9:9">
      <c r="I357" s="83"/>
    </row>
    <row r="358" spans="9:9">
      <c r="I358" s="83"/>
    </row>
    <row r="359" spans="9:9">
      <c r="I359" s="83"/>
    </row>
    <row r="360" spans="9:9">
      <c r="I360" s="83"/>
    </row>
    <row r="361" spans="9:9">
      <c r="I361" s="83"/>
    </row>
    <row r="362" spans="9:9">
      <c r="I362" s="83"/>
    </row>
    <row r="363" spans="9:9">
      <c r="I363" s="83"/>
    </row>
    <row r="364" spans="9:9">
      <c r="I364" s="83"/>
    </row>
    <row r="365" spans="9:9">
      <c r="I365" s="83"/>
    </row>
    <row r="366" spans="9:9">
      <c r="I366" s="83"/>
    </row>
    <row r="367" spans="9:9">
      <c r="I367" s="83"/>
    </row>
    <row r="368" spans="9:9">
      <c r="I368" s="83"/>
    </row>
    <row r="369" spans="9:9">
      <c r="I369" s="83"/>
    </row>
    <row r="370" spans="9:9">
      <c r="I370" s="83"/>
    </row>
    <row r="371" spans="9:9">
      <c r="I371" s="83"/>
    </row>
    <row r="372" spans="9:9">
      <c r="I372" s="83"/>
    </row>
    <row r="373" spans="9:9">
      <c r="I373" s="83"/>
    </row>
    <row r="374" spans="9:9">
      <c r="I374" s="83"/>
    </row>
    <row r="375" spans="9:9">
      <c r="I375" s="83"/>
    </row>
    <row r="376" spans="9:9">
      <c r="I376" s="83"/>
    </row>
    <row r="377" spans="9:9">
      <c r="I377" s="83"/>
    </row>
    <row r="378" spans="9:9">
      <c r="I378" s="83"/>
    </row>
    <row r="379" spans="9:9">
      <c r="I379" s="83"/>
    </row>
    <row r="380" spans="9:9">
      <c r="I380" s="83"/>
    </row>
    <row r="381" spans="9:9">
      <c r="I381" s="83"/>
    </row>
    <row r="382" spans="9:9">
      <c r="I382" s="83"/>
    </row>
    <row r="383" spans="9:9">
      <c r="I383" s="83"/>
    </row>
    <row r="384" spans="9:9">
      <c r="I384" s="83"/>
    </row>
    <row r="385" spans="9:9">
      <c r="I385" s="83"/>
    </row>
    <row r="386" spans="9:9">
      <c r="I386" s="83"/>
    </row>
    <row r="387" spans="9:9">
      <c r="I387" s="83"/>
    </row>
    <row r="388" spans="9:9">
      <c r="I388" s="83"/>
    </row>
    <row r="389" spans="9:9">
      <c r="I389" s="83"/>
    </row>
    <row r="390" spans="9:9">
      <c r="I390" s="83"/>
    </row>
    <row r="391" spans="9:9">
      <c r="I391" s="83"/>
    </row>
    <row r="392" spans="9:9">
      <c r="I392" s="83"/>
    </row>
    <row r="393" spans="9:9">
      <c r="I393" s="83"/>
    </row>
    <row r="394" spans="9:9">
      <c r="I394" s="83"/>
    </row>
    <row r="395" spans="9:9">
      <c r="I395" s="83"/>
    </row>
    <row r="396" spans="9:9">
      <c r="I396" s="83"/>
    </row>
    <row r="397" spans="9:9">
      <c r="I397" s="83"/>
    </row>
    <row r="398" spans="9:9">
      <c r="I398" s="83"/>
    </row>
    <row r="399" spans="9:9">
      <c r="I399" s="83"/>
    </row>
    <row r="400" spans="9:9">
      <c r="I400" s="83"/>
    </row>
    <row r="401" spans="9:9">
      <c r="I401" s="83"/>
    </row>
    <row r="402" spans="9:9">
      <c r="I402" s="83"/>
    </row>
    <row r="403" spans="9:9">
      <c r="I403" s="83"/>
    </row>
    <row r="404" spans="9:9">
      <c r="I404" s="83"/>
    </row>
    <row r="405" spans="9:9">
      <c r="I405" s="83"/>
    </row>
    <row r="406" spans="9:9">
      <c r="I406" s="83"/>
    </row>
    <row r="407" spans="9:9">
      <c r="I407" s="83"/>
    </row>
    <row r="408" spans="9:9">
      <c r="I408" s="83"/>
    </row>
    <row r="409" spans="9:9">
      <c r="I409" s="83"/>
    </row>
    <row r="410" spans="9:9">
      <c r="I410" s="83"/>
    </row>
    <row r="411" spans="9:9">
      <c r="I411" s="83"/>
    </row>
    <row r="412" spans="9:9">
      <c r="I412" s="83"/>
    </row>
    <row r="413" spans="9:9">
      <c r="I413" s="83"/>
    </row>
    <row r="414" spans="9:9">
      <c r="I414" s="83"/>
    </row>
    <row r="415" spans="9:9">
      <c r="I415" s="83"/>
    </row>
    <row r="416" spans="9:9">
      <c r="I416" s="83"/>
    </row>
    <row r="417" spans="9:9">
      <c r="I417" s="83"/>
    </row>
    <row r="418" spans="9:9">
      <c r="I418" s="83"/>
    </row>
    <row r="419" spans="9:9">
      <c r="I419" s="83"/>
    </row>
    <row r="420" spans="9:9">
      <c r="I420" s="83"/>
    </row>
    <row r="421" spans="9:9">
      <c r="I421" s="83"/>
    </row>
    <row r="422" spans="9:9">
      <c r="I422" s="83"/>
    </row>
    <row r="423" spans="9:9">
      <c r="I423" s="83"/>
    </row>
    <row r="424" spans="9:9">
      <c r="I424" s="83"/>
    </row>
    <row r="425" spans="9:9">
      <c r="I425" s="83"/>
    </row>
    <row r="426" spans="9:9">
      <c r="I426" s="83"/>
    </row>
    <row r="427" spans="9:9">
      <c r="I427" s="83"/>
    </row>
    <row r="428" spans="9:9">
      <c r="I428" s="83"/>
    </row>
    <row r="429" spans="9:9">
      <c r="I429" s="83"/>
    </row>
    <row r="430" spans="9:9">
      <c r="I430" s="83"/>
    </row>
    <row r="431" spans="9:9">
      <c r="I431" s="83"/>
    </row>
    <row r="432" spans="9:9">
      <c r="I432" s="83"/>
    </row>
    <row r="433" spans="9:9">
      <c r="I433" s="83"/>
    </row>
    <row r="434" spans="9:9">
      <c r="I434" s="83"/>
    </row>
    <row r="435" spans="9:9">
      <c r="I435" s="83"/>
    </row>
    <row r="436" spans="9:9">
      <c r="I436" s="83"/>
    </row>
    <row r="437" spans="9:9">
      <c r="I437" s="83"/>
    </row>
    <row r="438" spans="9:9">
      <c r="I438" s="83"/>
    </row>
    <row r="439" spans="9:9">
      <c r="I439" s="83"/>
    </row>
    <row r="440" spans="9:9">
      <c r="I440" s="83"/>
    </row>
    <row r="441" spans="9:9">
      <c r="I441" s="83"/>
    </row>
    <row r="442" spans="9:9">
      <c r="I442" s="83"/>
    </row>
    <row r="443" spans="9:9">
      <c r="I443" s="83"/>
    </row>
    <row r="444" spans="9:9">
      <c r="I444" s="83"/>
    </row>
    <row r="445" spans="9:9">
      <c r="I445" s="83"/>
    </row>
    <row r="446" spans="9:9">
      <c r="I446" s="83"/>
    </row>
    <row r="447" spans="9:9">
      <c r="I447" s="83"/>
    </row>
    <row r="448" spans="9:9">
      <c r="I448" s="83"/>
    </row>
    <row r="449" spans="9:9">
      <c r="I449" s="83"/>
    </row>
    <row r="450" spans="9:9">
      <c r="I450" s="83"/>
    </row>
    <row r="451" spans="9:9">
      <c r="I451" s="83"/>
    </row>
    <row r="452" spans="9:9">
      <c r="I452" s="83"/>
    </row>
    <row r="453" spans="9:9">
      <c r="I453" s="83"/>
    </row>
    <row r="454" spans="9:9">
      <c r="I454" s="83"/>
    </row>
    <row r="455" spans="9:9">
      <c r="I455" s="83"/>
    </row>
    <row r="456" spans="9:9">
      <c r="I456" s="83"/>
    </row>
    <row r="457" spans="9:9">
      <c r="I457" s="83"/>
    </row>
    <row r="458" spans="9:9">
      <c r="I458" s="83"/>
    </row>
    <row r="459" spans="9:9">
      <c r="I459" s="83"/>
    </row>
    <row r="460" spans="9:9">
      <c r="I460" s="83"/>
    </row>
    <row r="461" spans="9:9">
      <c r="I461" s="83"/>
    </row>
    <row r="462" spans="9:9">
      <c r="I462" s="83"/>
    </row>
    <row r="463" spans="9:9">
      <c r="I463" s="83"/>
    </row>
    <row r="464" spans="9:9">
      <c r="I464" s="83"/>
    </row>
    <row r="465" spans="9:9">
      <c r="I465" s="83"/>
    </row>
    <row r="466" spans="9:9">
      <c r="I466" s="83"/>
    </row>
    <row r="467" spans="9:9">
      <c r="I467" s="83"/>
    </row>
    <row r="468" spans="9:9">
      <c r="I468" s="83"/>
    </row>
    <row r="469" spans="9:9">
      <c r="I469" s="83"/>
    </row>
    <row r="470" spans="9:9">
      <c r="I470" s="83"/>
    </row>
    <row r="471" spans="9:9">
      <c r="I471" s="83"/>
    </row>
    <row r="472" spans="9:9">
      <c r="I472" s="83"/>
    </row>
    <row r="473" spans="9:9">
      <c r="I473" s="83"/>
    </row>
    <row r="474" spans="9:9">
      <c r="I474" s="83"/>
    </row>
    <row r="475" spans="9:9">
      <c r="I475" s="83"/>
    </row>
    <row r="476" spans="9:9">
      <c r="I476" s="83"/>
    </row>
    <row r="477" spans="9:9">
      <c r="I477" s="83"/>
    </row>
    <row r="478" spans="9:9">
      <c r="I478" s="83"/>
    </row>
    <row r="479" spans="9:9">
      <c r="I479" s="83"/>
    </row>
    <row r="480" spans="9:9">
      <c r="I480" s="83"/>
    </row>
    <row r="481" spans="9:9">
      <c r="I481" s="83"/>
    </row>
    <row r="482" spans="9:9">
      <c r="I482" s="83"/>
    </row>
    <row r="483" spans="9:9">
      <c r="I483" s="83"/>
    </row>
    <row r="484" spans="9:9">
      <c r="I484" s="83"/>
    </row>
    <row r="485" spans="9:9">
      <c r="I485" s="83"/>
    </row>
    <row r="486" spans="9:9">
      <c r="I486" s="83"/>
    </row>
    <row r="487" spans="9:9">
      <c r="I487" s="83"/>
    </row>
    <row r="488" spans="9:9">
      <c r="I488" s="83"/>
    </row>
    <row r="489" spans="9:9">
      <c r="I489" s="83"/>
    </row>
    <row r="490" spans="9:9">
      <c r="I490" s="83"/>
    </row>
    <row r="491" spans="9:9">
      <c r="I491" s="83"/>
    </row>
    <row r="492" spans="9:9">
      <c r="I492" s="83"/>
    </row>
  </sheetData>
  <sheetProtection algorithmName="SHA-512" hashValue="mx5bsIvE0SSbukyyOT0lRzx8Mcv9AkvzxeQ2eASvOmJKsFoiS0foMdo1iYRaMh7erUKGNBPQ/Jq9vXGY2DHUGw==" saltValue="q78uKOf9Zq7bbekVm10y1w==" spinCount="100000" sheet="1" objects="1" scenarios="1"/>
  <mergeCells count="19">
    <mergeCell ref="H2:I2"/>
    <mergeCell ref="J2:K2"/>
    <mergeCell ref="L2:M2"/>
    <mergeCell ref="N2:O2"/>
    <mergeCell ref="P2:Q2"/>
    <mergeCell ref="R2:S2"/>
    <mergeCell ref="B2:B4"/>
    <mergeCell ref="C2:C4"/>
    <mergeCell ref="D2:D4"/>
    <mergeCell ref="E2:E4"/>
    <mergeCell ref="F2:F4"/>
    <mergeCell ref="G2:G4"/>
    <mergeCell ref="N3:N4"/>
    <mergeCell ref="O3:O4"/>
    <mergeCell ref="P3:P4"/>
    <mergeCell ref="Q3:Q4"/>
    <mergeCell ref="R3:R4"/>
    <mergeCell ref="S3:S4"/>
    <mergeCell ref="T2:V3"/>
  </mergeCells>
  <conditionalFormatting sqref="U5:U18">
    <cfRule type="cellIs" dxfId="2" priority="1" operator="equal">
      <formula>"RENTAN"</formula>
    </cfRule>
    <cfRule type="cellIs" dxfId="1" priority="2" operator="equal">
      <formula>"WASPADA"</formula>
    </cfRule>
    <cfRule type="cellIs" dxfId="3" priority="3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opLeftCell="B2" workbookViewId="0">
      <selection activeCell="H25" sqref="H25"/>
    </sheetView>
  </sheetViews>
  <sheetFormatPr defaultColWidth="9" defaultRowHeight="15"/>
  <cols>
    <col min="1" max="1" width="9" style="4" hidden="1"/>
    <col min="2" max="2" width="5.14166666666667" customWidth="1"/>
    <col min="3" max="3" width="14.425" customWidth="1"/>
    <col min="4" max="5" width="22.5666666666667" customWidth="1"/>
    <col min="6" max="7" width="13" customWidth="1"/>
    <col min="8" max="13" width="14.1416666666667" customWidth="1"/>
    <col min="14" max="15" width="12.5666666666667" customWidth="1"/>
    <col min="16" max="16" width="14.425" customWidth="1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65</v>
      </c>
      <c r="I1" s="4" t="s">
        <v>66</v>
      </c>
      <c r="J1" s="4" t="s">
        <v>67</v>
      </c>
      <c r="K1" s="4" t="s">
        <v>68</v>
      </c>
      <c r="AB1" s="53"/>
    </row>
    <row r="2" customHeight="1" spans="1:16">
      <c r="A2" s="2"/>
      <c r="B2" s="41" t="s">
        <v>15</v>
      </c>
      <c r="C2" s="42" t="s">
        <v>16</v>
      </c>
      <c r="D2" s="41" t="s">
        <v>17</v>
      </c>
      <c r="E2" s="41" t="s">
        <v>53</v>
      </c>
      <c r="F2" s="43" t="s">
        <v>19</v>
      </c>
      <c r="G2" s="43" t="s">
        <v>20</v>
      </c>
      <c r="H2" s="43" t="s">
        <v>69</v>
      </c>
      <c r="I2" s="43" t="s">
        <v>70</v>
      </c>
      <c r="J2" s="43" t="s">
        <v>71</v>
      </c>
      <c r="K2" s="43" t="s">
        <v>72</v>
      </c>
      <c r="L2" s="43" t="s">
        <v>73</v>
      </c>
      <c r="M2" s="41" t="s">
        <v>74</v>
      </c>
      <c r="N2" s="41" t="s">
        <v>75</v>
      </c>
      <c r="O2" s="41"/>
      <c r="P2" s="41"/>
    </row>
    <row r="3" s="28" customFormat="1" ht="44.1" customHeight="1" spans="1:16">
      <c r="A3" s="2"/>
      <c r="B3" s="41"/>
      <c r="C3" s="44"/>
      <c r="D3" s="41"/>
      <c r="E3" s="41"/>
      <c r="F3" s="43"/>
      <c r="G3" s="43"/>
      <c r="H3" s="42"/>
      <c r="I3" s="42"/>
      <c r="J3" s="42"/>
      <c r="K3" s="42"/>
      <c r="L3" s="43"/>
      <c r="M3" s="41"/>
      <c r="N3" s="41" t="s">
        <v>62</v>
      </c>
      <c r="O3" s="41" t="s">
        <v>60</v>
      </c>
      <c r="P3" s="41" t="s">
        <v>63</v>
      </c>
    </row>
    <row r="4" spans="1:16">
      <c r="A4" s="4">
        <v>6272</v>
      </c>
      <c r="B4" s="33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2</v>
      </c>
      <c r="H4" s="45">
        <v>427</v>
      </c>
      <c r="I4" s="45">
        <v>2376</v>
      </c>
      <c r="J4" s="45">
        <v>16854</v>
      </c>
      <c r="K4" s="45">
        <v>1064</v>
      </c>
      <c r="L4" s="49">
        <f>H$4+I$4</f>
        <v>2803</v>
      </c>
      <c r="M4" s="50">
        <f>SUM(H$4:K$4)</f>
        <v>20721</v>
      </c>
      <c r="N4" s="51">
        <f>IF(ISERROR((L$4/M$4)*100),0,((L$4/M$4)*100))</f>
        <v>13.5273394141209</v>
      </c>
      <c r="O4" s="33">
        <f>IF(N$4="","",IF(N$4&lt;10,3,IF(N$4&gt;15,1,2)))</f>
        <v>2</v>
      </c>
      <c r="P4" s="33" t="str">
        <f>IF(N$4="","",IF(N$4&lt;10,"AMAN",IF(N$4&gt;15,"RENTAN","WASPADA")))</f>
        <v>WASPADA</v>
      </c>
    </row>
    <row r="5" spans="1:16">
      <c r="A5" s="4">
        <v>6272</v>
      </c>
      <c r="B5" s="33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2</v>
      </c>
      <c r="H5" s="45">
        <v>95</v>
      </c>
      <c r="I5" s="45">
        <v>890</v>
      </c>
      <c r="J5" s="45">
        <v>10670</v>
      </c>
      <c r="K5" s="45">
        <v>511</v>
      </c>
      <c r="L5" s="49">
        <f>H$5+I$5</f>
        <v>985</v>
      </c>
      <c r="M5" s="50">
        <f>SUM(H$5:K$5)</f>
        <v>12166</v>
      </c>
      <c r="N5" s="51">
        <f>IF(ISERROR((L$5/M$5)*100),0,((L$5/M$5)*100))</f>
        <v>8.09633404570113</v>
      </c>
      <c r="O5" s="33">
        <f>IF(N$5="","",IF(N$5&lt;10,3,IF(N$5&gt;15,1,2)))</f>
        <v>3</v>
      </c>
      <c r="P5" s="33" t="str">
        <f>IF(N$5="","",IF(N$5&lt;10,"AMAN",IF(N$5&gt;15,"RENTAN","WASPADA")))</f>
        <v>AMAN</v>
      </c>
    </row>
    <row r="6" spans="1:16">
      <c r="A6" s="4">
        <v>6272</v>
      </c>
      <c r="B6" s="33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2</v>
      </c>
      <c r="H6" s="45">
        <v>594</v>
      </c>
      <c r="I6" s="45">
        <v>2724</v>
      </c>
      <c r="J6" s="45">
        <v>20128</v>
      </c>
      <c r="K6" s="45">
        <v>678</v>
      </c>
      <c r="L6" s="49">
        <f>H$6+I$6</f>
        <v>3318</v>
      </c>
      <c r="M6" s="50">
        <f>SUM(H$6:K$6)</f>
        <v>24124</v>
      </c>
      <c r="N6" s="51">
        <f>IF(ISERROR((L$6/M$6)*100),0,((L$6/M$6)*100))</f>
        <v>13.7539379870668</v>
      </c>
      <c r="O6" s="33">
        <f>IF(N$6="","",IF(N$6&lt;10,3,IF(N$6&gt;15,1,2)))</f>
        <v>2</v>
      </c>
      <c r="P6" s="33" t="str">
        <f>IF(N$6="","",IF(N$6&lt;10,"AMAN",IF(N$6&gt;15,"RENTAN","WASPADA")))</f>
        <v>WASPADA</v>
      </c>
    </row>
    <row r="7" spans="1:16">
      <c r="A7" s="4">
        <v>6272</v>
      </c>
      <c r="B7" s="33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2</v>
      </c>
      <c r="H7" s="45">
        <v>133</v>
      </c>
      <c r="I7" s="45">
        <v>674</v>
      </c>
      <c r="J7" s="45">
        <v>10227</v>
      </c>
      <c r="K7" s="45">
        <v>350</v>
      </c>
      <c r="L7" s="49">
        <f>H$7+I$7</f>
        <v>807</v>
      </c>
      <c r="M7" s="50">
        <f>SUM(H$7:K$7)</f>
        <v>11384</v>
      </c>
      <c r="N7" s="51">
        <f>IF(ISERROR((L$7/M$7)*100),0,((L$7/M$7)*100))</f>
        <v>7.08889669711876</v>
      </c>
      <c r="O7" s="33">
        <f>IF(N$7="","",IF(N$7&lt;10,3,IF(N$7&gt;15,1,2)))</f>
        <v>3</v>
      </c>
      <c r="P7" s="33" t="str">
        <f>IF(N$7="","",IF(N$7&lt;10,"AMAN",IF(N$7&gt;15,"RENTAN","WASPADA")))</f>
        <v>AMAN</v>
      </c>
    </row>
    <row r="8" spans="1:16">
      <c r="A8" s="4">
        <v>6272</v>
      </c>
      <c r="B8" s="33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2</v>
      </c>
      <c r="H8" s="45">
        <v>167</v>
      </c>
      <c r="I8" s="45">
        <v>730</v>
      </c>
      <c r="J8" s="45">
        <v>8631</v>
      </c>
      <c r="K8" s="45">
        <v>111</v>
      </c>
      <c r="L8" s="49">
        <f>H$8+I$8</f>
        <v>897</v>
      </c>
      <c r="M8" s="50">
        <f>SUM(H$8:K$8)</f>
        <v>9639</v>
      </c>
      <c r="N8" s="51">
        <f>IF(ISERROR((L$8/M$8)*100),0,((L$8/M$8)*100))</f>
        <v>9.30594460006225</v>
      </c>
      <c r="O8" s="33">
        <f>IF(N$8="","",IF(N$8&lt;10,3,IF(N$8&gt;15,1,2)))</f>
        <v>3</v>
      </c>
      <c r="P8" s="33" t="str">
        <f>IF(N$8="","",IF(N$8&lt;10,"AMAN",IF(N$8&gt;15,"RENTAN","WASPADA")))</f>
        <v>AMAN</v>
      </c>
    </row>
    <row r="9" spans="1:16">
      <c r="A9" s="4">
        <v>6272</v>
      </c>
      <c r="B9" s="33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2</v>
      </c>
      <c r="H9" s="45">
        <v>69</v>
      </c>
      <c r="I9" s="45">
        <v>564</v>
      </c>
      <c r="J9" s="45">
        <v>11797</v>
      </c>
      <c r="K9" s="45">
        <v>618</v>
      </c>
      <c r="L9" s="49">
        <f>H$9+I$9</f>
        <v>633</v>
      </c>
      <c r="M9" s="50">
        <f>SUM(H$9:K$9)</f>
        <v>13048</v>
      </c>
      <c r="N9" s="51">
        <f>IF(ISERROR((L$9/M$9)*100),0,((L$9/M$9)*100))</f>
        <v>4.85131820968731</v>
      </c>
      <c r="O9" s="33">
        <f>IF(N$9="","",IF(N$9&lt;10,3,IF(N$9&gt;15,1,2)))</f>
        <v>3</v>
      </c>
      <c r="P9" s="33" t="str">
        <f>IF(N$9="","",IF(N$9&lt;10,"AMAN",IF(N$9&gt;15,"RENTAN","WASPADA")))</f>
        <v>AMAN</v>
      </c>
    </row>
    <row r="10" spans="1:16">
      <c r="A10" s="4">
        <v>6272</v>
      </c>
      <c r="B10" s="33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2</v>
      </c>
      <c r="H10" s="45">
        <v>183</v>
      </c>
      <c r="I10" s="45">
        <v>1016</v>
      </c>
      <c r="J10" s="45">
        <v>4873</v>
      </c>
      <c r="K10" s="45">
        <v>142</v>
      </c>
      <c r="L10" s="49">
        <f>H$10+I$10</f>
        <v>1199</v>
      </c>
      <c r="M10" s="50">
        <f>SUM(H$10:K$10)</f>
        <v>6214</v>
      </c>
      <c r="N10" s="51">
        <f>IF(ISERROR((L$10/M$10)*100),0,((L$10/M$10)*100))</f>
        <v>19.2951400064371</v>
      </c>
      <c r="O10" s="33">
        <f>IF(N$10="","",IF(N$10&lt;10,3,IF(N$10&gt;15,1,2)))</f>
        <v>1</v>
      </c>
      <c r="P10" s="33" t="str">
        <f>IF(N$10="","",IF(N$10&lt;10,"AMAN",IF(N$10&gt;15,"RENTAN","WASPADA")))</f>
        <v>RENTAN</v>
      </c>
    </row>
    <row r="11" spans="1:16">
      <c r="A11" s="4">
        <v>6272</v>
      </c>
      <c r="B11" s="33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2</v>
      </c>
      <c r="H11" s="45">
        <v>366</v>
      </c>
      <c r="I11" s="45">
        <v>2238</v>
      </c>
      <c r="J11" s="45">
        <v>22323</v>
      </c>
      <c r="K11" s="45">
        <v>815</v>
      </c>
      <c r="L11" s="49">
        <f>H$11+I$11</f>
        <v>2604</v>
      </c>
      <c r="M11" s="50">
        <f>SUM(H$11:K$11)</f>
        <v>25742</v>
      </c>
      <c r="N11" s="51">
        <f>IF(ISERROR((L$11/M$11)*100),0,((L$11/M$11)*100))</f>
        <v>10.1157641208919</v>
      </c>
      <c r="O11" s="33">
        <f>IF(N$11="","",IF(N$11&lt;10,3,IF(N$11&gt;15,1,2)))</f>
        <v>2</v>
      </c>
      <c r="P11" s="33" t="str">
        <f>IF(N$11="","",IF(N$11&lt;10,"AMAN",IF(N$11&gt;15,"RENTAN","WASPADA")))</f>
        <v>WASPADA</v>
      </c>
    </row>
    <row r="12" spans="1:16">
      <c r="A12" s="4">
        <v>6272</v>
      </c>
      <c r="B12" s="33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2</v>
      </c>
      <c r="H12" s="45">
        <v>217</v>
      </c>
      <c r="I12" s="45">
        <v>1115</v>
      </c>
      <c r="J12" s="45">
        <v>8015</v>
      </c>
      <c r="K12" s="45">
        <v>151</v>
      </c>
      <c r="L12" s="49">
        <f>H$12+I$12</f>
        <v>1332</v>
      </c>
      <c r="M12" s="50">
        <f>SUM(H$12:K$12)</f>
        <v>9498</v>
      </c>
      <c r="N12" s="51">
        <f>IF(ISERROR((L$12/M$12)*100),0,((L$12/M$12)*100))</f>
        <v>14.0240050536955</v>
      </c>
      <c r="O12" s="33">
        <f>IF(N$12="","",IF(N$12&lt;10,3,IF(N$12&gt;15,1,2)))</f>
        <v>2</v>
      </c>
      <c r="P12" s="33" t="str">
        <f>IF(N$12="","",IF(N$12&lt;10,"AMAN",IF(N$12&gt;15,"RENTAN","WASPADA")))</f>
        <v>WASPADA</v>
      </c>
    </row>
    <row r="13" spans="1:16">
      <c r="A13" s="4">
        <v>6272</v>
      </c>
      <c r="B13" s="33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2</v>
      </c>
      <c r="H13" s="45">
        <v>295</v>
      </c>
      <c r="I13" s="45">
        <v>1619</v>
      </c>
      <c r="J13" s="45">
        <v>12944</v>
      </c>
      <c r="K13" s="45">
        <v>316</v>
      </c>
      <c r="L13" s="49">
        <f>H$13+I$13</f>
        <v>1914</v>
      </c>
      <c r="M13" s="50">
        <f>SUM(H$13:K$13)</f>
        <v>15174</v>
      </c>
      <c r="N13" s="51">
        <f>IF(ISERROR((L$13/M$13)*100),0,((L$13/M$13)*100))</f>
        <v>12.6136812969553</v>
      </c>
      <c r="O13" s="33">
        <f>IF(N$13="","",IF(N$13&lt;10,3,IF(N$13&gt;15,1,2)))</f>
        <v>2</v>
      </c>
      <c r="P13" s="33" t="str">
        <f>IF(N$13="","",IF(N$13&lt;10,"AMAN",IF(N$13&gt;15,"RENTAN","WASPADA")))</f>
        <v>WASPADA</v>
      </c>
    </row>
    <row r="14" spans="1:16">
      <c r="A14" s="4">
        <v>6272</v>
      </c>
      <c r="B14" s="33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2</v>
      </c>
      <c r="H14" s="45">
        <v>59</v>
      </c>
      <c r="I14" s="45">
        <v>406</v>
      </c>
      <c r="J14" s="45">
        <v>4777</v>
      </c>
      <c r="K14" s="45">
        <v>115</v>
      </c>
      <c r="L14" s="49">
        <f>H$14+I$14</f>
        <v>465</v>
      </c>
      <c r="M14" s="50">
        <f>SUM(H$14:K$14)</f>
        <v>5357</v>
      </c>
      <c r="N14" s="51">
        <f>IF(ISERROR((L$14/M$14)*100),0,((L$14/M$14)*100))</f>
        <v>8.68023147283928</v>
      </c>
      <c r="O14" s="33">
        <f>IF(N$14="","",IF(N$14&lt;10,3,IF(N$14&gt;15,1,2)))</f>
        <v>3</v>
      </c>
      <c r="P14" s="33" t="str">
        <f>IF(N$14="","",IF(N$14&lt;10,"AMAN",IF(N$14&gt;15,"RENTAN","WASPADA")))</f>
        <v>AMAN</v>
      </c>
    </row>
    <row r="15" spans="1:16">
      <c r="A15" s="4">
        <v>6272</v>
      </c>
      <c r="B15" s="33">
        <v>12</v>
      </c>
      <c r="C15" s="10">
        <v>627212</v>
      </c>
      <c r="D15" s="10" t="s">
        <v>32</v>
      </c>
      <c r="E15" s="10" t="s">
        <v>44</v>
      </c>
      <c r="F15" s="11">
        <v>2025</v>
      </c>
      <c r="G15" s="11">
        <v>2</v>
      </c>
      <c r="H15" s="45">
        <v>117</v>
      </c>
      <c r="I15" s="45">
        <v>789</v>
      </c>
      <c r="J15" s="45">
        <v>5857</v>
      </c>
      <c r="K15" s="45">
        <v>390</v>
      </c>
      <c r="L15" s="49">
        <f>H$15+I$15</f>
        <v>906</v>
      </c>
      <c r="M15" s="50">
        <f>SUM(H$15:K$15)</f>
        <v>7153</v>
      </c>
      <c r="N15" s="51">
        <f>IF(ISERROR((L$15/M$15)*100),0,((L$15/M$15)*100))</f>
        <v>12.6660142597512</v>
      </c>
      <c r="O15" s="33">
        <f>IF(N$15="","",IF(N$15&lt;10,3,IF(N$15&gt;15,1,2)))</f>
        <v>2</v>
      </c>
      <c r="P15" s="33" t="str">
        <f>IF(N$15="","",IF(N$15&lt;10,"AMAN",IF(N$15&gt;15,"RENTAN","WASPADA")))</f>
        <v>WASPADA</v>
      </c>
    </row>
    <row r="16" spans="1:16">
      <c r="A16" s="4">
        <v>6272</v>
      </c>
      <c r="B16" s="33">
        <v>13</v>
      </c>
      <c r="C16" s="10">
        <v>627271</v>
      </c>
      <c r="D16" s="10" t="s">
        <v>32</v>
      </c>
      <c r="E16" s="10" t="s">
        <v>45</v>
      </c>
      <c r="F16" s="11">
        <v>2025</v>
      </c>
      <c r="G16" s="11">
        <v>2</v>
      </c>
      <c r="H16" s="45">
        <v>237</v>
      </c>
      <c r="I16" s="45">
        <v>1308</v>
      </c>
      <c r="J16" s="45">
        <v>21392</v>
      </c>
      <c r="K16" s="45">
        <v>1097</v>
      </c>
      <c r="L16" s="49">
        <f>H$16+I$16</f>
        <v>1545</v>
      </c>
      <c r="M16" s="50">
        <f>SUM(H$16:K$16)</f>
        <v>24034</v>
      </c>
      <c r="N16" s="51">
        <f>IF(ISERROR((L$16/M$16)*100),0,((L$16/M$16)*100))</f>
        <v>6.42839310976117</v>
      </c>
      <c r="O16" s="33">
        <f>IF(N$16="","",IF(N$16&lt;10,3,IF(N$16&gt;15,1,2)))</f>
        <v>3</v>
      </c>
      <c r="P16" s="33" t="str">
        <f>IF(N$16="","",IF(N$16&lt;10,"AMAN",IF(N$16&gt;15,"RENTAN","WASPADA")))</f>
        <v>AMAN</v>
      </c>
    </row>
    <row r="17" s="40" customFormat="1" spans="1:16">
      <c r="A17" s="3"/>
      <c r="B17" s="35"/>
      <c r="C17" s="35"/>
      <c r="D17" s="46" t="str">
        <f>D16</f>
        <v>Sulawesi Tengah</v>
      </c>
      <c r="E17" s="46"/>
      <c r="F17" s="47">
        <f>$F$4</f>
        <v>2025</v>
      </c>
      <c r="G17" s="47">
        <f>$G$4</f>
        <v>2</v>
      </c>
      <c r="H17" s="48">
        <f t="shared" ref="H17:M17" si="0">SUM(H4:H16)</f>
        <v>2959</v>
      </c>
      <c r="I17" s="48">
        <f t="shared" si="0"/>
        <v>16449</v>
      </c>
      <c r="J17" s="48">
        <f t="shared" si="0"/>
        <v>158488</v>
      </c>
      <c r="K17" s="48">
        <f t="shared" si="0"/>
        <v>6358</v>
      </c>
      <c r="L17" s="48">
        <f t="shared" si="0"/>
        <v>19408</v>
      </c>
      <c r="M17" s="48">
        <f t="shared" si="0"/>
        <v>184254</v>
      </c>
      <c r="N17" s="52">
        <f>IF(ISERROR((L17/M17)*100),0,((L17/M17)*100))</f>
        <v>10.5332855731762</v>
      </c>
      <c r="O17" s="39">
        <f>IF(N17="","",IF(N17&lt;10,3,IF(N17&gt;15,1,2)))</f>
        <v>2</v>
      </c>
      <c r="P17" s="39" t="str">
        <f>IF(N17="","",IF(N17&lt;10,"AMAN",IF(N17&gt;15,"RENTAN","WASPADA")))</f>
        <v>WASPADA</v>
      </c>
    </row>
  </sheetData>
  <sheetProtection algorithmName="SHA-512" hashValue="9BsGzpIUNMXqL09IKFhpZSvvdLTCE7Z5Ff/J1nUZenn/o/eZylhwHXDWMeXyf6AHm141dO++Eo3ybwNq+QOhdw==" saltValue="eVeSxiCfZj2HVailGbxoew==" spinCount="100000" sheet="1" objects="1" scenarios="1"/>
  <mergeCells count="13">
    <mergeCell ref="N2:P2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P4:P17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B1" workbookViewId="0">
      <selection activeCell="F26" sqref="F26"/>
    </sheetView>
  </sheetViews>
  <sheetFormatPr defaultColWidth="9" defaultRowHeight="14.25"/>
  <cols>
    <col min="1" max="1" width="9" hidden="1" customWidth="1"/>
    <col min="2" max="2" width="4.85833333333333" style="27" customWidth="1"/>
    <col min="3" max="3" width="15.1416666666667" style="27" customWidth="1"/>
    <col min="4" max="5" width="21.1416666666667" style="27" customWidth="1"/>
    <col min="6" max="7" width="15.8583333333333" customWidth="1"/>
    <col min="8" max="8" width="9" style="28"/>
    <col min="9" max="9" width="13.1416666666667" style="28" customWidth="1"/>
    <col min="10" max="10" width="9" style="28"/>
    <col min="11" max="11" width="16.425" style="28" customWidth="1"/>
    <col min="12" max="12" width="16.425" style="29" customWidth="1"/>
    <col min="13" max="13" width="15.5666666666667" style="28" customWidth="1"/>
  </cols>
  <sheetData>
    <row r="1" ht="63" customHeight="1" spans="2:13">
      <c r="B1" s="30" t="s">
        <v>76</v>
      </c>
      <c r="C1" s="31" t="s">
        <v>16</v>
      </c>
      <c r="D1" s="30" t="s">
        <v>17</v>
      </c>
      <c r="E1" s="30" t="s">
        <v>53</v>
      </c>
      <c r="F1" s="31" t="s">
        <v>19</v>
      </c>
      <c r="G1" s="31" t="s">
        <v>20</v>
      </c>
      <c r="H1" s="30" t="s">
        <v>77</v>
      </c>
      <c r="I1" s="30" t="s">
        <v>78</v>
      </c>
      <c r="J1" s="30" t="s">
        <v>79</v>
      </c>
      <c r="K1" s="31" t="s">
        <v>80</v>
      </c>
      <c r="L1" s="31" t="s">
        <v>81</v>
      </c>
      <c r="M1" s="31" t="s">
        <v>82</v>
      </c>
    </row>
    <row r="2" ht="15" spans="1:13">
      <c r="A2" s="4">
        <v>6272</v>
      </c>
      <c r="B2" s="32">
        <v>1</v>
      </c>
      <c r="C2" s="10">
        <v>627201</v>
      </c>
      <c r="D2" s="10" t="s">
        <v>32</v>
      </c>
      <c r="E2" s="10" t="s">
        <v>33</v>
      </c>
      <c r="F2" s="11">
        <v>2025</v>
      </c>
      <c r="G2" s="11">
        <v>2</v>
      </c>
      <c r="H2" s="33" t="str">
        <f>IK!AD$5</f>
        <v>2</v>
      </c>
      <c r="I2" s="33" t="str">
        <f>IA!V$5</f>
        <v>3</v>
      </c>
      <c r="J2" s="33">
        <f>IP!O$4</f>
        <v>2</v>
      </c>
      <c r="K2" s="37">
        <f>IF(ISERROR(H$2+I$2+J$2),"",H$2+I$2+J$2)</f>
        <v>7</v>
      </c>
      <c r="L2" s="37" t="str">
        <f>IF(K$2="","",IF(K$2&lt;=5,"RENTAN",IF(K$2&gt;7,"AMAN","WASPADA")))</f>
        <v>WASPADA</v>
      </c>
      <c r="M2" s="33" t="str">
        <f>IF(L$2="","",IF(L$2="aman","3",IF(L$2="rentan","1","2")))</f>
        <v>2</v>
      </c>
    </row>
    <row r="3" ht="15" spans="1:13">
      <c r="A3" s="4">
        <v>6272</v>
      </c>
      <c r="B3" s="32">
        <v>2</v>
      </c>
      <c r="C3" s="10">
        <v>627202</v>
      </c>
      <c r="D3" s="10" t="s">
        <v>32</v>
      </c>
      <c r="E3" s="10" t="s">
        <v>34</v>
      </c>
      <c r="F3" s="11">
        <v>2025</v>
      </c>
      <c r="G3" s="11">
        <v>2</v>
      </c>
      <c r="H3" s="33" t="str">
        <f>IK!AD$6</f>
        <v>2</v>
      </c>
      <c r="I3" s="33" t="str">
        <f>IA!V$6</f>
        <v>3</v>
      </c>
      <c r="J3" s="33">
        <f>IP!O$5</f>
        <v>3</v>
      </c>
      <c r="K3" s="37">
        <f>IF(ISERROR(H$3+I$3+J$3),"",H$3+I$3+J$3)</f>
        <v>8</v>
      </c>
      <c r="L3" s="37" t="str">
        <f>IF(K$3="","",IF(K$3&lt;=5,"RENTAN",IF(K$3&gt;7,"AMAN","WASPADA")))</f>
        <v>AMAN</v>
      </c>
      <c r="M3" s="33" t="str">
        <f>IF(L$3="","",IF(L$3="aman","3",IF(L$3="rentan","1","2")))</f>
        <v>3</v>
      </c>
    </row>
    <row r="4" ht="15" spans="1:13">
      <c r="A4" s="4">
        <v>6272</v>
      </c>
      <c r="B4" s="32">
        <v>3</v>
      </c>
      <c r="C4" s="10">
        <v>627203</v>
      </c>
      <c r="D4" s="10" t="s">
        <v>32</v>
      </c>
      <c r="E4" s="10" t="s">
        <v>35</v>
      </c>
      <c r="F4" s="11">
        <v>2025</v>
      </c>
      <c r="G4" s="11">
        <v>2</v>
      </c>
      <c r="H4" s="33" t="str">
        <f>IK!AD$7</f>
        <v>2</v>
      </c>
      <c r="I4" s="33" t="str">
        <f>IA!V$7</f>
        <v>1</v>
      </c>
      <c r="J4" s="33">
        <f>IP!O$6</f>
        <v>2</v>
      </c>
      <c r="K4" s="37">
        <f>IF(ISERROR(H$4+I$4+J$4),"",H$4+I$4+J$4)</f>
        <v>5</v>
      </c>
      <c r="L4" s="37" t="str">
        <f>IF(K$4="","",IF(K$4&lt;=5,"RENTAN",IF(K$4&gt;7,"AMAN","WASPADA")))</f>
        <v>RENTAN</v>
      </c>
      <c r="M4" s="33" t="str">
        <f>IF(L$4="","",IF(L$4="aman","3",IF(L$4="rentan","1","2")))</f>
        <v>1</v>
      </c>
    </row>
    <row r="5" ht="15" spans="1:13">
      <c r="A5" s="4">
        <v>6272</v>
      </c>
      <c r="B5" s="32">
        <v>4</v>
      </c>
      <c r="C5" s="10">
        <v>627204</v>
      </c>
      <c r="D5" s="10" t="s">
        <v>32</v>
      </c>
      <c r="E5" s="10" t="s">
        <v>36</v>
      </c>
      <c r="F5" s="11">
        <v>2025</v>
      </c>
      <c r="G5" s="11">
        <v>2</v>
      </c>
      <c r="H5" s="33" t="str">
        <f>IK!AD$8</f>
        <v>2</v>
      </c>
      <c r="I5" s="33" t="str">
        <f>IA!V$8</f>
        <v>2</v>
      </c>
      <c r="J5" s="33">
        <f>IP!O$7</f>
        <v>3</v>
      </c>
      <c r="K5" s="37">
        <f>IF(ISERROR(H$5+I$5+J$5),"",H$5+I$5+J$5)</f>
        <v>7</v>
      </c>
      <c r="L5" s="37" t="str">
        <f>IF(K$5="","",IF(K$5&lt;=5,"RENTAN",IF(K$5&gt;7,"AMAN","WASPADA")))</f>
        <v>WASPADA</v>
      </c>
      <c r="M5" s="33" t="str">
        <f>IF(L$5="","",IF(L$5="aman","3",IF(L$5="rentan","1","2")))</f>
        <v>2</v>
      </c>
    </row>
    <row r="6" ht="15" spans="1:13">
      <c r="A6" s="4">
        <v>6272</v>
      </c>
      <c r="B6" s="32">
        <v>5</v>
      </c>
      <c r="C6" s="10">
        <v>627205</v>
      </c>
      <c r="D6" s="10" t="s">
        <v>32</v>
      </c>
      <c r="E6" s="10" t="s">
        <v>37</v>
      </c>
      <c r="F6" s="11">
        <v>2025</v>
      </c>
      <c r="G6" s="11">
        <v>2</v>
      </c>
      <c r="H6" s="33" t="str">
        <f>IK!AD$9</f>
        <v>2</v>
      </c>
      <c r="I6" s="33" t="str">
        <f>IA!V$9</f>
        <v>3</v>
      </c>
      <c r="J6" s="33">
        <f>IP!O$8</f>
        <v>3</v>
      </c>
      <c r="K6" s="37">
        <f>IF(ISERROR(H$6+I$6+J$6),"",H$6+I$6+J$6)</f>
        <v>8</v>
      </c>
      <c r="L6" s="37" t="str">
        <f>IF(K$6="","",IF(K$6&lt;=5,"RENTAN",IF(K$6&gt;7,"AMAN","WASPADA")))</f>
        <v>AMAN</v>
      </c>
      <c r="M6" s="33" t="str">
        <f>IF(L$6="","",IF(L$6="aman","3",IF(L$6="rentan","1","2")))</f>
        <v>3</v>
      </c>
    </row>
    <row r="7" ht="15" spans="1:13">
      <c r="A7" s="4">
        <v>6272</v>
      </c>
      <c r="B7" s="32">
        <v>6</v>
      </c>
      <c r="C7" s="10">
        <v>627206</v>
      </c>
      <c r="D7" s="10" t="s">
        <v>32</v>
      </c>
      <c r="E7" s="10" t="s">
        <v>38</v>
      </c>
      <c r="F7" s="11">
        <v>2025</v>
      </c>
      <c r="G7" s="11">
        <v>2</v>
      </c>
      <c r="H7" s="33" t="str">
        <f>IK!AD$10</f>
        <v>2</v>
      </c>
      <c r="I7" s="33" t="str">
        <f>IA!V$10</f>
        <v>3</v>
      </c>
      <c r="J7" s="33">
        <f>IP!O$9</f>
        <v>3</v>
      </c>
      <c r="K7" s="37">
        <f>IF(ISERROR(H$7+I$7+J$7),"",H$7+I$7+J$7)</f>
        <v>8</v>
      </c>
      <c r="L7" s="37" t="str">
        <f>IF(K$7="","",IF(K$7&lt;=5,"RENTAN",IF(K$7&gt;7,"AMAN","WASPADA")))</f>
        <v>AMAN</v>
      </c>
      <c r="M7" s="33" t="str">
        <f>IF(L$7="","",IF(L$7="aman","3",IF(L$7="rentan","1","2")))</f>
        <v>3</v>
      </c>
    </row>
    <row r="8" ht="15" spans="1:13">
      <c r="A8" s="4">
        <v>6272</v>
      </c>
      <c r="B8" s="32">
        <v>7</v>
      </c>
      <c r="C8" s="10">
        <v>627207</v>
      </c>
      <c r="D8" s="10" t="s">
        <v>32</v>
      </c>
      <c r="E8" s="10" t="s">
        <v>39</v>
      </c>
      <c r="F8" s="11">
        <v>2025</v>
      </c>
      <c r="G8" s="11">
        <v>2</v>
      </c>
      <c r="H8" s="33" t="str">
        <f>IK!AD$11</f>
        <v>2</v>
      </c>
      <c r="I8" s="33" t="str">
        <f>IA!V$11</f>
        <v>3</v>
      </c>
      <c r="J8" s="33">
        <f>IP!O$10</f>
        <v>1</v>
      </c>
      <c r="K8" s="37">
        <f>IF(ISERROR(H$8+I$8+J$8),"",H$8+I$8+J$8)</f>
        <v>6</v>
      </c>
      <c r="L8" s="37" t="str">
        <f>IF(K$8="","",IF(K$8&lt;=5,"RENTAN",IF(K$8&gt;7,"AMAN","WASPADA")))</f>
        <v>WASPADA</v>
      </c>
      <c r="M8" s="33" t="str">
        <f>IF(L$8="","",IF(L$8="aman","3",IF(L$8="rentan","1","2")))</f>
        <v>2</v>
      </c>
    </row>
    <row r="9" ht="15" spans="1:13">
      <c r="A9" s="4">
        <v>6272</v>
      </c>
      <c r="B9" s="32">
        <v>8</v>
      </c>
      <c r="C9" s="10">
        <v>627208</v>
      </c>
      <c r="D9" s="10" t="s">
        <v>32</v>
      </c>
      <c r="E9" s="10" t="s">
        <v>40</v>
      </c>
      <c r="F9" s="11">
        <v>2025</v>
      </c>
      <c r="G9" s="11">
        <v>2</v>
      </c>
      <c r="H9" s="33" t="str">
        <f>IK!AD$12</f>
        <v>2</v>
      </c>
      <c r="I9" s="33" t="str">
        <f>IA!V$12</f>
        <v>2</v>
      </c>
      <c r="J9" s="33">
        <f>IP!O$11</f>
        <v>2</v>
      </c>
      <c r="K9" s="37">
        <f>IF(ISERROR(H$9+I$9+J$9),"",H$9+I$9+J$9)</f>
        <v>6</v>
      </c>
      <c r="L9" s="37" t="str">
        <f>IF(K$9="","",IF(K$9&lt;=5,"RENTAN",IF(K$9&gt;7,"AMAN","WASPADA")))</f>
        <v>WASPADA</v>
      </c>
      <c r="M9" s="33" t="str">
        <f>IF(L$9="","",IF(L$9="aman","3",IF(L$9="rentan","1","2")))</f>
        <v>2</v>
      </c>
    </row>
    <row r="10" ht="15" spans="1:13">
      <c r="A10" s="4">
        <v>6272</v>
      </c>
      <c r="B10" s="32">
        <v>9</v>
      </c>
      <c r="C10" s="10">
        <v>627209</v>
      </c>
      <c r="D10" s="10" t="s">
        <v>32</v>
      </c>
      <c r="E10" s="10" t="s">
        <v>41</v>
      </c>
      <c r="F10" s="11">
        <v>2025</v>
      </c>
      <c r="G10" s="11">
        <v>2</v>
      </c>
      <c r="H10" s="33" t="str">
        <f>IK!AD$13</f>
        <v>3</v>
      </c>
      <c r="I10" s="33" t="str">
        <f>IA!V$13</f>
        <v>1</v>
      </c>
      <c r="J10" s="33">
        <f>IP!O$12</f>
        <v>2</v>
      </c>
      <c r="K10" s="37">
        <f>IF(ISERROR(H$10+I$10+J$10),"",H$10+I$10+J$10)</f>
        <v>6</v>
      </c>
      <c r="L10" s="37" t="str">
        <f>IF(K$10="","",IF(K$10&lt;=5,"RENTAN",IF(K$10&gt;7,"AMAN","WASPADA")))</f>
        <v>WASPADA</v>
      </c>
      <c r="M10" s="33" t="str">
        <f>IF(L$10="","",IF(L$10="aman","3",IF(L$10="rentan","1","2")))</f>
        <v>2</v>
      </c>
    </row>
    <row r="11" ht="15" spans="1:13">
      <c r="A11" s="4">
        <v>6272</v>
      </c>
      <c r="B11" s="32">
        <v>10</v>
      </c>
      <c r="C11" s="10">
        <v>627210</v>
      </c>
      <c r="D11" s="10" t="s">
        <v>32</v>
      </c>
      <c r="E11" s="10" t="s">
        <v>42</v>
      </c>
      <c r="F11" s="11">
        <v>2025</v>
      </c>
      <c r="G11" s="11">
        <v>2</v>
      </c>
      <c r="H11" s="33" t="str">
        <f>IK!AD$14</f>
        <v>3</v>
      </c>
      <c r="I11" s="33" t="str">
        <f>IA!V$14</f>
        <v>2</v>
      </c>
      <c r="J11" s="33">
        <f>IP!O$13</f>
        <v>2</v>
      </c>
      <c r="K11" s="37">
        <f>IF(ISERROR(H$11+I$11+J$11),"",H$11+I$11+J$11)</f>
        <v>7</v>
      </c>
      <c r="L11" s="37" t="str">
        <f>IF(K$11="","",IF(K$11&lt;=5,"RENTAN",IF(K$11&gt;7,"AMAN","WASPADA")))</f>
        <v>WASPADA</v>
      </c>
      <c r="M11" s="33" t="str">
        <f>IF(L$11="","",IF(L$11="aman","3",IF(L$11="rentan","1","2")))</f>
        <v>2</v>
      </c>
    </row>
    <row r="12" ht="15" spans="1:13">
      <c r="A12" s="4">
        <v>6272</v>
      </c>
      <c r="B12" s="32">
        <v>11</v>
      </c>
      <c r="C12" s="10">
        <v>627211</v>
      </c>
      <c r="D12" s="10" t="s">
        <v>32</v>
      </c>
      <c r="E12" s="10" t="s">
        <v>43</v>
      </c>
      <c r="F12" s="11">
        <v>2025</v>
      </c>
      <c r="G12" s="11">
        <v>2</v>
      </c>
      <c r="H12" s="33" t="str">
        <f>IK!AD$15</f>
        <v>2</v>
      </c>
      <c r="I12" s="33" t="str">
        <f>IA!V$15</f>
        <v>2</v>
      </c>
      <c r="J12" s="33">
        <f>IP!O$14</f>
        <v>3</v>
      </c>
      <c r="K12" s="37">
        <f>IF(ISERROR(H$12+I$12+J$12),"",H$12+I$12+J$12)</f>
        <v>7</v>
      </c>
      <c r="L12" s="37" t="str">
        <f>IF(K$12="","",IF(K$12&lt;=5,"RENTAN",IF(K$12&gt;7,"AMAN","WASPADA")))</f>
        <v>WASPADA</v>
      </c>
      <c r="M12" s="33" t="str">
        <f>IF(L$12="","",IF(L$12="aman","3",IF(L$12="rentan","1","2")))</f>
        <v>2</v>
      </c>
    </row>
    <row r="13" ht="15" spans="1:13">
      <c r="A13" s="4">
        <v>6272</v>
      </c>
      <c r="B13" s="32">
        <v>12</v>
      </c>
      <c r="C13" s="10">
        <v>627212</v>
      </c>
      <c r="D13" s="10" t="s">
        <v>32</v>
      </c>
      <c r="E13" s="10" t="s">
        <v>44</v>
      </c>
      <c r="F13" s="11">
        <v>2025</v>
      </c>
      <c r="G13" s="11">
        <v>2</v>
      </c>
      <c r="H13" s="33" t="str">
        <f>IK!AD$16</f>
        <v>2</v>
      </c>
      <c r="I13" s="33" t="str">
        <f>IA!V$16</f>
        <v>2</v>
      </c>
      <c r="J13" s="33">
        <f>IP!O$15</f>
        <v>2</v>
      </c>
      <c r="K13" s="37">
        <f>IF(ISERROR(H$13+I$13+J$13),"",H$13+I$13+J$13)</f>
        <v>6</v>
      </c>
      <c r="L13" s="37" t="str">
        <f>IF(K$13="","",IF(K$13&lt;=5,"RENTAN",IF(K$13&gt;7,"AMAN","WASPADA")))</f>
        <v>WASPADA</v>
      </c>
      <c r="M13" s="33" t="str">
        <f>IF(L$13="","",IF(L$13="aman","3",IF(L$13="rentan","1","2")))</f>
        <v>2</v>
      </c>
    </row>
    <row r="14" ht="15" spans="1:13">
      <c r="A14" s="4">
        <v>6272</v>
      </c>
      <c r="B14" s="32">
        <v>13</v>
      </c>
      <c r="C14" s="10">
        <v>627271</v>
      </c>
      <c r="D14" s="10" t="s">
        <v>32</v>
      </c>
      <c r="E14" s="10" t="s">
        <v>45</v>
      </c>
      <c r="F14" s="11">
        <v>2025</v>
      </c>
      <c r="G14" s="11">
        <v>2</v>
      </c>
      <c r="H14" s="33" t="str">
        <f>IK!AD$17</f>
        <v>3</v>
      </c>
      <c r="I14" s="33" t="str">
        <f>IA!V$17</f>
        <v>2</v>
      </c>
      <c r="J14" s="33">
        <f>IP!O$16</f>
        <v>3</v>
      </c>
      <c r="K14" s="37">
        <f>IF(ISERROR(H$14+I$14+J$14),"",H$14+I$14+J$14)</f>
        <v>8</v>
      </c>
      <c r="L14" s="37" t="str">
        <f>IF(K$14="","",IF(K$14&lt;=5,"RENTAN",IF(K$14&gt;7,"AMAN","WASPADA")))</f>
        <v>AMAN</v>
      </c>
      <c r="M14" s="33" t="str">
        <f>IF(L$14="","",IF(L$14="aman","3",IF(L$14="rentan","1","2")))</f>
        <v>3</v>
      </c>
    </row>
    <row r="15" customHeight="1" spans="2:13">
      <c r="B15" s="34"/>
      <c r="C15" s="35"/>
      <c r="D15" s="36" t="str">
        <f>D14</f>
        <v>Sulawesi Tengah</v>
      </c>
      <c r="E15" s="36"/>
      <c r="F15" s="10">
        <f>$F$2</f>
        <v>2025</v>
      </c>
      <c r="G15" s="10">
        <f>$G$2</f>
        <v>2</v>
      </c>
      <c r="H15" s="33" t="str">
        <f>IK!AD$18</f>
        <v>2</v>
      </c>
      <c r="I15" s="33" t="str">
        <f>IA!V$18</f>
        <v>3</v>
      </c>
      <c r="J15" s="33">
        <f>IP!O$17</f>
        <v>2</v>
      </c>
      <c r="K15" s="38">
        <f>IF(ISERROR(H15+I15+J15),"",H15+I15+J15)</f>
        <v>7</v>
      </c>
      <c r="L15" s="38" t="str">
        <f>IF(K15="","",IF(K15&lt;=5,"RENTAN",IF(K15&gt;7,"AMAN","WASPADA")))</f>
        <v>WASPADA</v>
      </c>
      <c r="M15" s="39" t="str">
        <f>IF(L15="","",IF(L15="aman","3",IF(L15="rentan","1","2")))</f>
        <v>2</v>
      </c>
    </row>
  </sheetData>
  <sheetProtection algorithmName="SHA-512" hashValue="9wiNZbmSKr5U98IeGNfQ3+FMZgZ+EqDerPCY+gx5y0LnHCrkKbQgOD4xPqwdjSRHHLaxNFiVZmHRmCEpPdxO1A==" saltValue="L4uFDBkjWCsa58U/brgQJw==" spinCount="100000" sheet="1" objects="1" scenarios="1"/>
  <conditionalFormatting sqref="L2:L15">
    <cfRule type="expression" dxfId="4" priority="1" stopIfTrue="1">
      <formula>$L2="Rentan"</formula>
    </cfRule>
    <cfRule type="expression" dxfId="5" priority="2" stopIfTrue="1">
      <formula>$L2="Waspada"</formula>
    </cfRule>
    <cfRule type="expression" dxfId="6" priority="3" stopIfTrue="1">
      <formula>$L2="Aman"</formula>
    </cfRule>
    <cfRule type="expression" dxfId="4" priority="4" stopIfTrue="1">
      <formula>$L2="Rentan"</formula>
    </cfRule>
    <cfRule type="expression" dxfId="5" priority="5" stopIfTrue="1">
      <formula>$L2="Waspada"</formula>
    </cfRule>
    <cfRule type="expression" dxfId="6" priority="6" stopIfTrue="1">
      <formula>$L2="Aman"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B2" workbookViewId="0">
      <selection activeCell="H4" sqref="H4"/>
    </sheetView>
  </sheetViews>
  <sheetFormatPr defaultColWidth="9.14166666666667" defaultRowHeight="15"/>
  <cols>
    <col min="1" max="1" width="9.14166666666667" style="4" hidden="1" customWidth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13" width="16.425" style="4" customWidth="1"/>
    <col min="14" max="15" width="19" style="4" customWidth="1"/>
    <col min="16" max="16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83</v>
      </c>
      <c r="K1" s="4" t="s">
        <v>84</v>
      </c>
      <c r="S1" s="4">
        <v>6775643</v>
      </c>
    </row>
    <row r="2" s="2" customFormat="1" ht="30.75" customHeight="1" spans="2:15">
      <c r="B2" s="5" t="s">
        <v>15</v>
      </c>
      <c r="C2" s="6" t="s">
        <v>16</v>
      </c>
      <c r="D2" s="5" t="s">
        <v>17</v>
      </c>
      <c r="E2" s="6" t="s">
        <v>18</v>
      </c>
      <c r="F2" s="6" t="s">
        <v>19</v>
      </c>
      <c r="G2" s="6" t="s">
        <v>20</v>
      </c>
      <c r="H2" s="7" t="s">
        <v>85</v>
      </c>
      <c r="I2" s="7"/>
      <c r="J2" s="7"/>
      <c r="K2" s="16" t="s">
        <v>86</v>
      </c>
      <c r="L2" s="16"/>
      <c r="M2" s="16"/>
      <c r="N2" s="17" t="s">
        <v>87</v>
      </c>
      <c r="O2" s="18"/>
    </row>
    <row r="3" s="2" customFormat="1" ht="15.75" customHeight="1" spans="2:15">
      <c r="B3" s="5"/>
      <c r="C3" s="8"/>
      <c r="D3" s="5"/>
      <c r="E3" s="8"/>
      <c r="F3" s="8"/>
      <c r="G3" s="8"/>
      <c r="H3" s="7" t="s">
        <v>88</v>
      </c>
      <c r="I3" s="7" t="s">
        <v>89</v>
      </c>
      <c r="J3" s="7" t="s">
        <v>90</v>
      </c>
      <c r="K3" s="16" t="s">
        <v>88</v>
      </c>
      <c r="L3" s="16" t="s">
        <v>89</v>
      </c>
      <c r="M3" s="16" t="s">
        <v>90</v>
      </c>
      <c r="N3" s="19" t="s">
        <v>91</v>
      </c>
      <c r="O3" s="20" t="s">
        <v>90</v>
      </c>
    </row>
    <row r="4" ht="15.75" customHeight="1" spans="1:16">
      <c r="A4" s="4">
        <v>6272</v>
      </c>
      <c r="B4" s="9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2</v>
      </c>
      <c r="H4" s="12">
        <v>0</v>
      </c>
      <c r="I4" s="21">
        <v>0</v>
      </c>
      <c r="J4" s="22" t="str">
        <f>IF(I$4=9,"Tidak ada data",IF(I$4=3,"Awas",IF(I$4=2,"Siaga",IF(I$4=1,"Waspada","Aman"))))</f>
        <v>Aman</v>
      </c>
      <c r="K4" s="23">
        <v>0</v>
      </c>
      <c r="L4" s="21">
        <v>0</v>
      </c>
      <c r="M4" s="22" t="str">
        <f>IF(L$4=9,"Tidak ada data",IF(L$4=3,"Awas",IF(L$4=2,"Siaga",IF(L$4=1,"Waspada","Aman"))))</f>
        <v>Aman</v>
      </c>
      <c r="N4" s="24" t="str">
        <f>_xlfn.CONCAT(I$4,L$4)</f>
        <v>00</v>
      </c>
      <c r="O4" s="22" t="str">
        <f>VLOOKUP(N$4,PVTX!$C$1:$D$25,2)</f>
        <v>Aman</v>
      </c>
      <c r="P4" s="25"/>
    </row>
    <row r="5" ht="15.75" customHeight="1" spans="1:16">
      <c r="A5" s="4">
        <v>6272</v>
      </c>
      <c r="B5" s="9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2</v>
      </c>
      <c r="H5" s="12">
        <v>0</v>
      </c>
      <c r="I5" s="21">
        <v>0</v>
      </c>
      <c r="J5" s="22" t="str">
        <f>IF(I$5=9,"Tidak ada data",IF(I$5=3,"Awas",IF(I$5=2,"Siaga",IF(I$5=1,"Waspada","Aman"))))</f>
        <v>Aman</v>
      </c>
      <c r="K5" s="23">
        <v>0</v>
      </c>
      <c r="L5" s="21">
        <v>0</v>
      </c>
      <c r="M5" s="22" t="str">
        <f>IF(L$5=9,"Tidak ada data",IF(L$5=3,"Awas",IF(L$5=2,"Siaga",IF(L$5=1,"Waspada","Aman"))))</f>
        <v>Aman</v>
      </c>
      <c r="N5" s="24" t="str">
        <f>_xlfn.CONCAT(I$5,L$5)</f>
        <v>00</v>
      </c>
      <c r="O5" s="22" t="str">
        <f>VLOOKUP(N$5,PVTX!$C$1:$D$25,2)</f>
        <v>Aman</v>
      </c>
      <c r="P5" s="25"/>
    </row>
    <row r="6" ht="15.75" customHeight="1" spans="1:16">
      <c r="A6" s="4">
        <v>6272</v>
      </c>
      <c r="B6" s="9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2</v>
      </c>
      <c r="H6" s="12">
        <v>0</v>
      </c>
      <c r="I6" s="21">
        <v>0</v>
      </c>
      <c r="J6" s="22" t="str">
        <f>IF(I$6=9,"Tidak ada data",IF(I$6=3,"Awas",IF(I$6=2,"Siaga",IF(I$6=1,"Waspada","Aman"))))</f>
        <v>Aman</v>
      </c>
      <c r="K6" s="23">
        <v>0</v>
      </c>
      <c r="L6" s="21">
        <v>0</v>
      </c>
      <c r="M6" s="22" t="str">
        <f>IF(L$6=9,"Tidak ada data",IF(L$6=3,"Awas",IF(L$6=2,"Siaga",IF(L$6=1,"Waspada","Aman"))))</f>
        <v>Aman</v>
      </c>
      <c r="N6" s="24" t="str">
        <f>_xlfn.CONCAT(I$6,L$6)</f>
        <v>00</v>
      </c>
      <c r="O6" s="22" t="str">
        <f>VLOOKUP(N$6,PVTX!$C$1:$D$25,2)</f>
        <v>Aman</v>
      </c>
      <c r="P6" s="25"/>
    </row>
    <row r="7" ht="15.75" customHeight="1" spans="1:16">
      <c r="A7" s="4">
        <v>6272</v>
      </c>
      <c r="B7" s="9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2</v>
      </c>
      <c r="H7" s="12">
        <v>0</v>
      </c>
      <c r="I7" s="21">
        <v>0</v>
      </c>
      <c r="J7" s="22" t="str">
        <f>IF(I$7=9,"Tidak ada data",IF(I$7=3,"Awas",IF(I$7=2,"Siaga",IF(I$7=1,"Waspada","Aman"))))</f>
        <v>Aman</v>
      </c>
      <c r="K7" s="23">
        <v>0</v>
      </c>
      <c r="L7" s="21">
        <v>0</v>
      </c>
      <c r="M7" s="22" t="str">
        <f>IF(L$7=9,"Tidak ada data",IF(L$7=3,"Awas",IF(L$7=2,"Siaga",IF(L$7=1,"Waspada","Aman"))))</f>
        <v>Aman</v>
      </c>
      <c r="N7" s="24" t="str">
        <f>_xlfn.CONCAT(I$7,L$7)</f>
        <v>00</v>
      </c>
      <c r="O7" s="22" t="str">
        <f>VLOOKUP(N$7,PVTX!$C$1:$D$25,2)</f>
        <v>Aman</v>
      </c>
      <c r="P7" s="25"/>
    </row>
    <row r="8" ht="15.75" customHeight="1" spans="1:16">
      <c r="A8" s="4">
        <v>6272</v>
      </c>
      <c r="B8" s="9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2</v>
      </c>
      <c r="H8" s="12">
        <v>0</v>
      </c>
      <c r="I8" s="21">
        <v>0</v>
      </c>
      <c r="J8" s="22" t="str">
        <f>IF(I$8=9,"Tidak ada data",IF(I$8=3,"Awas",IF(I$8=2,"Siaga",IF(I$8=1,"Waspada","Aman"))))</f>
        <v>Aman</v>
      </c>
      <c r="K8" s="23">
        <v>0</v>
      </c>
      <c r="L8" s="21">
        <v>0</v>
      </c>
      <c r="M8" s="22" t="str">
        <f>IF(L$8=9,"Tidak ada data",IF(L$8=3,"Awas",IF(L$8=2,"Siaga",IF(L$8=1,"Waspada","Aman"))))</f>
        <v>Aman</v>
      </c>
      <c r="N8" s="24" t="str">
        <f>_xlfn.CONCAT(I$8,L$8)</f>
        <v>00</v>
      </c>
      <c r="O8" s="22" t="str">
        <f>VLOOKUP(N$8,PVTX!$C$1:$D$25,2)</f>
        <v>Aman</v>
      </c>
      <c r="P8" s="25"/>
    </row>
    <row r="9" ht="15.75" customHeight="1" spans="1:16">
      <c r="A9" s="4">
        <v>6272</v>
      </c>
      <c r="B9" s="9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2</v>
      </c>
      <c r="H9" s="12">
        <v>0</v>
      </c>
      <c r="I9" s="21">
        <v>0</v>
      </c>
      <c r="J9" s="22" t="str">
        <f>IF(I$9=9,"Tidak ada data",IF(I$9=3,"Awas",IF(I$9=2,"Siaga",IF(I$9=1,"Waspada","Aman"))))</f>
        <v>Aman</v>
      </c>
      <c r="K9" s="23">
        <v>0</v>
      </c>
      <c r="L9" s="21">
        <v>0</v>
      </c>
      <c r="M9" s="22" t="str">
        <f>IF(L$9=9,"Tidak ada data",IF(L$9=3,"Awas",IF(L$9=2,"Siaga",IF(L$9=1,"Waspada","Aman"))))</f>
        <v>Aman</v>
      </c>
      <c r="N9" s="24" t="str">
        <f>_xlfn.CONCAT(I$9,L$9)</f>
        <v>00</v>
      </c>
      <c r="O9" s="22" t="str">
        <f>VLOOKUP(N$9,PVTX!$C$1:$D$25,2)</f>
        <v>Aman</v>
      </c>
      <c r="P9" s="25"/>
    </row>
    <row r="10" ht="15.75" customHeight="1" spans="1:16">
      <c r="A10" s="4">
        <v>6272</v>
      </c>
      <c r="B10" s="9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2</v>
      </c>
      <c r="H10" s="12">
        <v>0</v>
      </c>
      <c r="I10" s="21">
        <v>0</v>
      </c>
      <c r="J10" s="22" t="str">
        <f>IF(I$10=9,"Tidak ada data",IF(I$10=3,"Awas",IF(I$10=2,"Siaga",IF(I$10=1,"Waspada","Aman"))))</f>
        <v>Aman</v>
      </c>
      <c r="K10" s="23">
        <v>0</v>
      </c>
      <c r="L10" s="21">
        <v>0</v>
      </c>
      <c r="M10" s="22" t="str">
        <f>IF(L$10=9,"Tidak ada data",IF(L$10=3,"Awas",IF(L$10=2,"Siaga",IF(L$10=1,"Waspada","Aman"))))</f>
        <v>Aman</v>
      </c>
      <c r="N10" s="24" t="str">
        <f>_xlfn.CONCAT(I$10,L$10)</f>
        <v>00</v>
      </c>
      <c r="O10" s="22" t="str">
        <f>VLOOKUP(N$10,PVTX!$C$1:$D$25,2)</f>
        <v>Aman</v>
      </c>
      <c r="P10" s="25"/>
    </row>
    <row r="11" ht="15.75" customHeight="1" spans="1:16">
      <c r="A11" s="4">
        <v>6272</v>
      </c>
      <c r="B11" s="9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2</v>
      </c>
      <c r="H11" s="12">
        <v>0</v>
      </c>
      <c r="I11" s="21">
        <v>0</v>
      </c>
      <c r="J11" s="22" t="str">
        <f>IF(I$11=9,"Tidak ada data",IF(I$11=3,"Awas",IF(I$11=2,"Siaga",IF(I$11=1,"Waspada","Aman"))))</f>
        <v>Aman</v>
      </c>
      <c r="K11" s="23">
        <v>0</v>
      </c>
      <c r="L11" s="21">
        <v>0</v>
      </c>
      <c r="M11" s="22" t="str">
        <f>IF(L$11=9,"Tidak ada data",IF(L$11=3,"Awas",IF(L$11=2,"Siaga",IF(L$11=1,"Waspada","Aman"))))</f>
        <v>Aman</v>
      </c>
      <c r="N11" s="24" t="str">
        <f>_xlfn.CONCAT(I$11,L$11)</f>
        <v>00</v>
      </c>
      <c r="O11" s="22" t="str">
        <f>VLOOKUP(N$11,PVTX!$C$1:$D$25,2)</f>
        <v>Aman</v>
      </c>
      <c r="P11" s="25"/>
    </row>
    <row r="12" ht="15.75" customHeight="1" spans="1:16">
      <c r="A12" s="4">
        <v>6272</v>
      </c>
      <c r="B12" s="9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2</v>
      </c>
      <c r="H12" s="12">
        <v>0</v>
      </c>
      <c r="I12" s="21">
        <v>0</v>
      </c>
      <c r="J12" s="22" t="str">
        <f>IF(I$12=9,"Tidak ada data",IF(I$12=3,"Awas",IF(I$12=2,"Siaga",IF(I$12=1,"Waspada","Aman"))))</f>
        <v>Aman</v>
      </c>
      <c r="K12" s="23">
        <v>0</v>
      </c>
      <c r="L12" s="21">
        <v>0</v>
      </c>
      <c r="M12" s="22" t="str">
        <f>IF(L$12=9,"Tidak ada data",IF(L$12=3,"Awas",IF(L$12=2,"Siaga",IF(L$12=1,"Waspada","Aman"))))</f>
        <v>Aman</v>
      </c>
      <c r="N12" s="24" t="str">
        <f>_xlfn.CONCAT(I$12,L$12)</f>
        <v>00</v>
      </c>
      <c r="O12" s="22" t="str">
        <f>VLOOKUP(N$12,PVTX!$C$1:$D$25,2)</f>
        <v>Aman</v>
      </c>
      <c r="P12" s="25"/>
    </row>
    <row r="13" ht="15.75" customHeight="1" spans="1:16">
      <c r="A13" s="4">
        <v>6272</v>
      </c>
      <c r="B13" s="9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2</v>
      </c>
      <c r="H13" s="12">
        <v>0</v>
      </c>
      <c r="I13" s="21">
        <v>0</v>
      </c>
      <c r="J13" s="22" t="str">
        <f>IF(I$13=9,"Tidak ada data",IF(I$13=3,"Awas",IF(I$13=2,"Siaga",IF(I$13=1,"Waspada","Aman"))))</f>
        <v>Aman</v>
      </c>
      <c r="K13" s="23">
        <v>0</v>
      </c>
      <c r="L13" s="21">
        <v>0</v>
      </c>
      <c r="M13" s="22" t="str">
        <f>IF(L$13=9,"Tidak ada data",IF(L$13=3,"Awas",IF(L$13=2,"Siaga",IF(L$13=1,"Waspada","Aman"))))</f>
        <v>Aman</v>
      </c>
      <c r="N13" s="24" t="str">
        <f>_xlfn.CONCAT(I$13,L$13)</f>
        <v>00</v>
      </c>
      <c r="O13" s="22" t="str">
        <f>VLOOKUP(N$13,PVTX!$C$1:$D$25,2)</f>
        <v>Aman</v>
      </c>
      <c r="P13" s="25"/>
    </row>
    <row r="14" ht="15.75" customHeight="1" spans="1:16">
      <c r="A14" s="4">
        <v>6272</v>
      </c>
      <c r="B14" s="9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2</v>
      </c>
      <c r="H14" s="12">
        <v>0</v>
      </c>
      <c r="I14" s="21">
        <v>0</v>
      </c>
      <c r="J14" s="22" t="str">
        <f>IF(I$14=9,"Tidak ada data",IF(I$14=3,"Awas",IF(I$14=2,"Siaga",IF(I$14=1,"Waspada","Aman"))))</f>
        <v>Aman</v>
      </c>
      <c r="K14" s="23">
        <v>0</v>
      </c>
      <c r="L14" s="21">
        <v>0</v>
      </c>
      <c r="M14" s="22" t="str">
        <f>IF(L$14=9,"Tidak ada data",IF(L$14=3,"Awas",IF(L$14=2,"Siaga",IF(L$14=1,"Waspada","Aman"))))</f>
        <v>Aman</v>
      </c>
      <c r="N14" s="24" t="str">
        <f>_xlfn.CONCAT(I$14,L$14)</f>
        <v>00</v>
      </c>
      <c r="O14" s="22" t="str">
        <f>VLOOKUP(N$14,PVTX!$C$1:$D$25,2)</f>
        <v>Aman</v>
      </c>
      <c r="P14" s="25"/>
    </row>
    <row r="15" ht="15.75" customHeight="1" spans="1:16">
      <c r="A15" s="4">
        <v>6272</v>
      </c>
      <c r="B15" s="9">
        <v>12</v>
      </c>
      <c r="C15" s="10">
        <v>627212</v>
      </c>
      <c r="D15" s="10" t="s">
        <v>32</v>
      </c>
      <c r="E15" s="10" t="s">
        <v>44</v>
      </c>
      <c r="F15" s="11">
        <v>2025</v>
      </c>
      <c r="G15" s="11">
        <v>2</v>
      </c>
      <c r="H15" s="12">
        <v>0</v>
      </c>
      <c r="I15" s="21">
        <v>0</v>
      </c>
      <c r="J15" s="22" t="str">
        <f>IF(I$15=9,"Tidak ada data",IF(I$15=3,"Awas",IF(I$15=2,"Siaga",IF(I$15=1,"Waspada","Aman"))))</f>
        <v>Aman</v>
      </c>
      <c r="K15" s="23">
        <v>0</v>
      </c>
      <c r="L15" s="21">
        <v>0</v>
      </c>
      <c r="M15" s="22" t="str">
        <f>IF(L$15=9,"Tidak ada data",IF(L$15=3,"Awas",IF(L$15=2,"Siaga",IF(L$15=1,"Waspada","Aman"))))</f>
        <v>Aman</v>
      </c>
      <c r="N15" s="24" t="str">
        <f>_xlfn.CONCAT(I$15,L$15)</f>
        <v>00</v>
      </c>
      <c r="O15" s="22" t="str">
        <f>VLOOKUP(N$15,PVTX!$C$1:$D$25,2)</f>
        <v>Aman</v>
      </c>
      <c r="P15" s="25"/>
    </row>
    <row r="16" ht="15.75" customHeight="1" spans="1:16">
      <c r="A16" s="4">
        <v>6272</v>
      </c>
      <c r="B16" s="9">
        <v>13</v>
      </c>
      <c r="C16" s="10">
        <v>627271</v>
      </c>
      <c r="D16" s="10" t="s">
        <v>32</v>
      </c>
      <c r="E16" s="10" t="s">
        <v>45</v>
      </c>
      <c r="F16" s="11">
        <v>2025</v>
      </c>
      <c r="G16" s="11">
        <v>2</v>
      </c>
      <c r="H16" s="12">
        <v>0</v>
      </c>
      <c r="I16" s="21">
        <v>0</v>
      </c>
      <c r="J16" s="22" t="str">
        <f>IF(I$16=9,"Tidak ada data",IF(I$16=3,"Awas",IF(I$16=2,"Siaga",IF(I$16=1,"Waspada","Aman"))))</f>
        <v>Aman</v>
      </c>
      <c r="K16" s="23">
        <v>0</v>
      </c>
      <c r="L16" s="21">
        <v>0</v>
      </c>
      <c r="M16" s="22" t="str">
        <f>IF(L$16=9,"Tidak ada data",IF(L$16=3,"Awas",IF(L$16=2,"Siaga",IF(L$16=1,"Waspada","Aman"))))</f>
        <v>Aman</v>
      </c>
      <c r="N16" s="24" t="str">
        <f>_xlfn.CONCAT(I$16,L$16)</f>
        <v>00</v>
      </c>
      <c r="O16" s="22" t="str">
        <f>VLOOKUP(N$16,PVTX!$C$1:$D$25,2)</f>
        <v>Aman</v>
      </c>
      <c r="P16" s="25"/>
    </row>
    <row r="17" s="3" customFormat="1" ht="14.45" customHeight="1" spans="2:16">
      <c r="B17" s="13"/>
      <c r="C17" s="14"/>
      <c r="D17" s="13" t="str">
        <f>D16</f>
        <v>Sulawesi Tengah</v>
      </c>
      <c r="E17" s="13"/>
      <c r="F17" s="14">
        <f>$F$4</f>
        <v>2025</v>
      </c>
      <c r="G17" s="14">
        <f>$G$4</f>
        <v>2</v>
      </c>
      <c r="H17" s="15">
        <f>IFERROR(ROUNDDOWN(AVERAGEIF(H4:H16,"&gt;0"),0),0)</f>
        <v>0</v>
      </c>
      <c r="I17" s="21">
        <v>0</v>
      </c>
      <c r="J17" s="22" t="str">
        <f>IF(I17=9,"Tidak ada data",IF(I17=3,"Awas",IF(I17=2,"Siaga",IF(I17=1,"Waspada","Aman"))))</f>
        <v>Aman</v>
      </c>
      <c r="K17" s="15">
        <f>IFERROR(ROUNDDOWN(AVERAGEIF(K4:K16,"&gt;0"),0),0)</f>
        <v>0</v>
      </c>
      <c r="L17" s="21">
        <v>0</v>
      </c>
      <c r="M17" s="22" t="str">
        <f>IF(L17=9,"Tidak ada data",IF(L17=3,"Awas",IF(L17=2,"Siaga",IF(L17=1,"Waspada","Aman"))))</f>
        <v>Aman</v>
      </c>
      <c r="N17" s="24" t="str">
        <f>_xlfn.CONCAT(I17,L17)</f>
        <v>00</v>
      </c>
      <c r="O17" s="22" t="str">
        <f>VLOOKUP(N17,PVTX!$C$1:$D$25,2)</f>
        <v>Aman</v>
      </c>
      <c r="P17" s="26"/>
    </row>
  </sheetData>
  <sheetProtection algorithmName="SHA-512" hashValue="FhOTRu5uGZB965Kb9o+5QkXzvt9zM5/n8Okps+2uWgWD57ps9jeZR4/np8ZyiRtKu9ZH1A3amEzf/x0xY5BwZQ==" saltValue="0qUe0sDCIk506z7Q+1EEnw==" spinCount="100000" sheet="1" objects="1" scenarios="1"/>
  <mergeCells count="9">
    <mergeCell ref="H2:J2"/>
    <mergeCell ref="K2:M2"/>
    <mergeCell ref="N2:O2"/>
    <mergeCell ref="B2:B3"/>
    <mergeCell ref="C2:C3"/>
    <mergeCell ref="D2:D3"/>
    <mergeCell ref="E2:E3"/>
    <mergeCell ref="F2:F3"/>
    <mergeCell ref="G2:G3"/>
  </mergeCells>
  <conditionalFormatting sqref="H4:O112">
    <cfRule type="cellIs" dxfId="7" priority="1" operator="equal">
      <formula>"Awas"</formula>
    </cfRule>
    <cfRule type="cellIs" dxfId="1" priority="2" operator="equal">
      <formula>"Waspada"</formula>
    </cfRule>
    <cfRule type="cellIs" dxfId="8" priority="3" operator="equal">
      <formula>"Siaga"</formula>
    </cfRule>
    <cfRule type="cellIs" dxfId="9" priority="4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D1" sqref="D1"/>
    </sheetView>
  </sheetViews>
  <sheetFormatPr defaultColWidth="9" defaultRowHeight="14.25" outlineLevelCol="3"/>
  <cols>
    <col min="1" max="1" width="9.14166666666667" style="1" customWidth="1"/>
  </cols>
  <sheetData>
    <row r="1" spans="1:4">
      <c r="A1" s="1" t="s">
        <v>92</v>
      </c>
      <c r="B1">
        <v>0</v>
      </c>
      <c r="C1" t="str">
        <f t="shared" ref="C1:C25" si="0">_xlfn.CONCAT(A1,B1)</f>
        <v>00</v>
      </c>
      <c r="D1" t="s">
        <v>93</v>
      </c>
    </row>
    <row r="2" spans="1:4">
      <c r="A2" s="1" t="s">
        <v>92</v>
      </c>
      <c r="B2">
        <v>1</v>
      </c>
      <c r="C2" t="str">
        <f t="shared" si="0"/>
        <v>01</v>
      </c>
      <c r="D2" t="s">
        <v>94</v>
      </c>
    </row>
    <row r="3" spans="1:4">
      <c r="A3" s="1" t="s">
        <v>92</v>
      </c>
      <c r="B3">
        <v>2</v>
      </c>
      <c r="C3" t="str">
        <f t="shared" si="0"/>
        <v>02</v>
      </c>
      <c r="D3" t="s">
        <v>95</v>
      </c>
    </row>
    <row r="4" spans="1:4">
      <c r="A4" s="1" t="s">
        <v>92</v>
      </c>
      <c r="B4">
        <v>3</v>
      </c>
      <c r="C4" t="str">
        <f t="shared" si="0"/>
        <v>03</v>
      </c>
      <c r="D4" t="s">
        <v>96</v>
      </c>
    </row>
    <row r="5" spans="1:4">
      <c r="A5" s="1" t="s">
        <v>92</v>
      </c>
      <c r="B5">
        <v>9</v>
      </c>
      <c r="C5" t="str">
        <f t="shared" si="0"/>
        <v>09</v>
      </c>
      <c r="D5" t="s">
        <v>97</v>
      </c>
    </row>
    <row r="6" spans="1:4">
      <c r="A6" s="1" t="s">
        <v>98</v>
      </c>
      <c r="B6">
        <v>0</v>
      </c>
      <c r="C6" t="str">
        <f t="shared" si="0"/>
        <v>10</v>
      </c>
      <c r="D6" t="s">
        <v>94</v>
      </c>
    </row>
    <row r="7" spans="1:4">
      <c r="A7" s="1" t="s">
        <v>98</v>
      </c>
      <c r="B7">
        <v>1</v>
      </c>
      <c r="C7" t="str">
        <f t="shared" si="0"/>
        <v>11</v>
      </c>
      <c r="D7" t="s">
        <v>95</v>
      </c>
    </row>
    <row r="8" spans="1:4">
      <c r="A8" s="1" t="s">
        <v>98</v>
      </c>
      <c r="B8">
        <v>2</v>
      </c>
      <c r="C8" t="str">
        <f t="shared" si="0"/>
        <v>12</v>
      </c>
      <c r="D8" t="s">
        <v>95</v>
      </c>
    </row>
    <row r="9" spans="1:4">
      <c r="A9" s="1" t="s">
        <v>98</v>
      </c>
      <c r="B9">
        <v>3</v>
      </c>
      <c r="C9" t="str">
        <f t="shared" si="0"/>
        <v>13</v>
      </c>
      <c r="D9" t="s">
        <v>96</v>
      </c>
    </row>
    <row r="10" spans="1:4">
      <c r="A10" s="1" t="s">
        <v>98</v>
      </c>
      <c r="B10">
        <v>9</v>
      </c>
      <c r="C10" t="str">
        <f t="shared" si="0"/>
        <v>19</v>
      </c>
      <c r="D10" t="s">
        <v>97</v>
      </c>
    </row>
    <row r="11" spans="1:4">
      <c r="A11" s="1" t="s">
        <v>99</v>
      </c>
      <c r="B11">
        <v>0</v>
      </c>
      <c r="C11" t="str">
        <f t="shared" si="0"/>
        <v>20</v>
      </c>
      <c r="D11" t="s">
        <v>95</v>
      </c>
    </row>
    <row r="12" spans="1:4">
      <c r="A12" s="1" t="s">
        <v>99</v>
      </c>
      <c r="B12">
        <v>1</v>
      </c>
      <c r="C12" t="str">
        <f t="shared" si="0"/>
        <v>21</v>
      </c>
      <c r="D12" t="s">
        <v>95</v>
      </c>
    </row>
    <row r="13" spans="1:4">
      <c r="A13" s="1" t="s">
        <v>99</v>
      </c>
      <c r="B13">
        <v>2</v>
      </c>
      <c r="C13" t="str">
        <f t="shared" si="0"/>
        <v>22</v>
      </c>
      <c r="D13" t="s">
        <v>96</v>
      </c>
    </row>
    <row r="14" spans="1:4">
      <c r="A14" s="1" t="s">
        <v>99</v>
      </c>
      <c r="B14">
        <v>3</v>
      </c>
      <c r="C14" t="str">
        <f t="shared" si="0"/>
        <v>23</v>
      </c>
      <c r="D14" t="s">
        <v>96</v>
      </c>
    </row>
    <row r="15" spans="1:4">
      <c r="A15" s="1" t="s">
        <v>99</v>
      </c>
      <c r="B15">
        <v>9</v>
      </c>
      <c r="C15" t="str">
        <f t="shared" si="0"/>
        <v>29</v>
      </c>
      <c r="D15" t="s">
        <v>97</v>
      </c>
    </row>
    <row r="16" spans="1:4">
      <c r="A16" s="1" t="s">
        <v>100</v>
      </c>
      <c r="B16">
        <v>0</v>
      </c>
      <c r="C16" t="str">
        <f t="shared" si="0"/>
        <v>30</v>
      </c>
      <c r="D16" t="s">
        <v>96</v>
      </c>
    </row>
    <row r="17" spans="1:4">
      <c r="A17" s="1" t="s">
        <v>100</v>
      </c>
      <c r="B17">
        <v>1</v>
      </c>
      <c r="C17" t="str">
        <f t="shared" si="0"/>
        <v>31</v>
      </c>
      <c r="D17" t="s">
        <v>96</v>
      </c>
    </row>
    <row r="18" spans="1:4">
      <c r="A18" s="1" t="s">
        <v>100</v>
      </c>
      <c r="B18">
        <v>2</v>
      </c>
      <c r="C18" t="str">
        <f t="shared" si="0"/>
        <v>32</v>
      </c>
      <c r="D18" t="s">
        <v>96</v>
      </c>
    </row>
    <row r="19" spans="1:4">
      <c r="A19" s="1" t="s">
        <v>100</v>
      </c>
      <c r="B19">
        <v>3</v>
      </c>
      <c r="C19" t="str">
        <f t="shared" si="0"/>
        <v>33</v>
      </c>
      <c r="D19" t="s">
        <v>96</v>
      </c>
    </row>
    <row r="20" spans="1:4">
      <c r="A20" s="1" t="s">
        <v>100</v>
      </c>
      <c r="B20">
        <v>9</v>
      </c>
      <c r="C20" t="str">
        <f t="shared" si="0"/>
        <v>39</v>
      </c>
      <c r="D20" t="s">
        <v>97</v>
      </c>
    </row>
    <row r="21" spans="1:4">
      <c r="A21" s="1" t="s">
        <v>101</v>
      </c>
      <c r="B21">
        <v>0</v>
      </c>
      <c r="C21" t="str">
        <f t="shared" si="0"/>
        <v>90</v>
      </c>
      <c r="D21" t="s">
        <v>97</v>
      </c>
    </row>
    <row r="22" spans="1:4">
      <c r="A22" s="1" t="s">
        <v>101</v>
      </c>
      <c r="B22">
        <v>1</v>
      </c>
      <c r="C22" t="str">
        <f t="shared" si="0"/>
        <v>91</v>
      </c>
      <c r="D22" t="s">
        <v>97</v>
      </c>
    </row>
    <row r="23" spans="1:4">
      <c r="A23" s="1" t="s">
        <v>101</v>
      </c>
      <c r="B23">
        <v>2</v>
      </c>
      <c r="C23" t="str">
        <f t="shared" si="0"/>
        <v>92</v>
      </c>
      <c r="D23" t="s">
        <v>97</v>
      </c>
    </row>
    <row r="24" spans="1:4">
      <c r="A24" s="1" t="s">
        <v>101</v>
      </c>
      <c r="B24">
        <v>3</v>
      </c>
      <c r="C24" t="str">
        <f t="shared" si="0"/>
        <v>93</v>
      </c>
      <c r="D24" t="s">
        <v>97</v>
      </c>
    </row>
    <row r="25" spans="1:4">
      <c r="A25" s="1" t="s">
        <v>101</v>
      </c>
      <c r="B25">
        <v>9</v>
      </c>
      <c r="C25" t="str">
        <f t="shared" si="0"/>
        <v>99</v>
      </c>
      <c r="D25" t="s">
        <v>97</v>
      </c>
    </row>
  </sheetData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BMKG</vt:lpstr>
      <vt:lpstr>PVTX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Mochammad Eko Fadhillah</dc:creator>
  <cp:lastModifiedBy>HP</cp:lastModifiedBy>
  <dcterms:created xsi:type="dcterms:W3CDTF">2024-08-03T15:28:00Z</dcterms:created>
  <dcterms:modified xsi:type="dcterms:W3CDTF">2025-06-02T07:49:11Z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910BBD60F4DA4B26A522093CF63911DA_12</vt:lpwstr>
  </property>
  <property fmtid="{D5CDD505-2E9C-101B-9397-08002B2CF9AE}" pid="3" name="KSOProductBuildVer">
    <vt:lpwstr>1033-12.2.0.21179</vt:lpwstr>
  </property>
</Properties>
</file>